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10.10.12.15\QA y Planeacion\Calidad\2. SGC\Documentacion\3. Gestion del Talento Humano e Integridad\Gestión Estrategico del Talento Humano GTH\Formatos FR\"/>
    </mc:Choice>
  </mc:AlternateContent>
  <xr:revisionPtr revIDLastSave="0" documentId="13_ncr:1_{952ECEB4-AED1-451C-93E4-AD74894E21D0}" xr6:coauthVersionLast="47" xr6:coauthVersionMax="47" xr10:uidLastSave="{00000000-0000-0000-0000-000000000000}"/>
  <bookViews>
    <workbookView xWindow="-120" yWindow="-120" windowWidth="29040" windowHeight="15720" tabRatio="872" xr2:uid="{00000000-000D-0000-FFFF-FFFF00000000}"/>
  </bookViews>
  <sheets>
    <sheet name="1. CONCERTACIÓN" sheetId="1" r:id="rId1"/>
    <sheet name="Hoja2" sheetId="35" state="hidden" r:id="rId2"/>
    <sheet name="lista de selecciones" sheetId="14" state="hidden" r:id="rId3"/>
    <sheet name="2. EVALUACIÓN SEMESTRAL (1)" sheetId="15" r:id="rId4"/>
    <sheet name="3. EVALUACIÓN SEMESTRAL (2)" sheetId="29" r:id="rId5"/>
    <sheet name="3. COMPORTAMENTALES" sheetId="16" state="hidden" r:id="rId6"/>
    <sheet name="INFORMACIÓN GENERAL" sheetId="30" state="hidden" r:id="rId7"/>
    <sheet name="4. CONSOLIDADO ANUAL" sheetId="20" r:id="rId8"/>
    <sheet name="4. CONSOLIDADO EVALUACION PARCI" sheetId="17" state="hidden" r:id="rId9"/>
    <sheet name="EVALUACIÓN EXTRAORDINARIA" sheetId="24" state="hidden" r:id="rId10"/>
  </sheets>
  <externalReferences>
    <externalReference r:id="rId11"/>
    <externalReference r:id="rId12"/>
  </externalReferences>
  <definedNames>
    <definedName name="aceptable_anual_u_ordinario">'lista de selecciones'!$N$165:$N$168</definedName>
    <definedName name="aceptable_ppye">'lista de selecciones'!$R$165:$R$170</definedName>
    <definedName name="Adaptación_al_cambio">'lista de selecciones'!$J$86:$J$88</definedName>
    <definedName name="alto_anual_u_ordinario">'lista de selecciones'!$O$165:$O$168</definedName>
    <definedName name="alto_ppye">'lista de selecciones'!$S$165:$S$170</definedName>
    <definedName name="ANUAL_U_ORDINARIA">'lista de selecciones'!$B$119:$B$123</definedName>
    <definedName name="anual_u_ordinario">'lista de selecciones'!$M$160:$M$161</definedName>
    <definedName name="Aprendizaje_continuo">'lista de selecciones'!$J$20:$J$25</definedName>
    <definedName name="_xlnm.Print_Area" localSheetId="0">'1. CONCERTACIÓN'!$A$1:$AF$56</definedName>
    <definedName name="_xlnm.Print_Area" localSheetId="3">'2. EVALUACIÓN SEMESTRAL (1)'!$A$1:$AL$52</definedName>
    <definedName name="_xlnm.Print_Area" localSheetId="5">'3. COMPORTAMENTALES'!$A$1:$I$24</definedName>
    <definedName name="_xlnm.Print_Area" localSheetId="4">'3. EVALUACIÓN SEMESTRAL (2)'!$A$1:$AW$55</definedName>
    <definedName name="_xlnm.Print_Area" localSheetId="7">'4. CONSOLIDADO ANUAL'!$A$1:$N$27</definedName>
    <definedName name="_xlnm.Print_Area" localSheetId="8">'4. CONSOLIDADO EVALUACION PARCI'!$A$1:$M$48</definedName>
    <definedName name="Asesor">'lista de selecciones'!$B$3:$B$13</definedName>
    <definedName name="Asistencial">'lista de selecciones'!$F$3:$F$11</definedName>
    <definedName name="bajo_anual_u_ordinario">'lista de selecciones'!$M$165:$M$171</definedName>
    <definedName name="bajo_ppye">'lista de selecciones'!$Q$165:$Q$175</definedName>
    <definedName name="Colaboración">'lista de selecciones'!$J$95:$J$97</definedName>
    <definedName name="COMPETENCIAS">'lista de selecciones'!$A$3:$A$8</definedName>
    <definedName name="Compromiso_con_la_organizacion">'lista de selecciones'!$B$52:$B$55</definedName>
    <definedName name="Conocimiento_del_entorno">'lista de selecciones'!$J$5:$J$6</definedName>
    <definedName name="Construcción_de_relaciones">'lista de selecciones'!$J$8:$J$19</definedName>
    <definedName name="Creatividad_e_innovación_profesional">'lista de selecciones'!$J$39:$J$53</definedName>
    <definedName name="Creatividad_e_innovación_tecnico">'lista de selecciones'!$J$75:$J$79</definedName>
    <definedName name="Disciplina">'lista de selecciones'!$J$89:$J$92</definedName>
    <definedName name="EVALUACIONES_DEFINITIVAS">'lista de selecciones'!$A$119:$A$124</definedName>
    <definedName name="EVALUACIONES_PARCIALES_EVENTUALES">'lista de selecciones'!$C$119:$C$126</definedName>
    <definedName name="Experticia_profesional_Asesor">'lista de selecciones'!$J$1:$J$4</definedName>
    <definedName name="Experticia_profesional_profesional">'lista de selecciones'!$J$26:$J$31</definedName>
    <definedName name="Experticia_técnica">'lista de selecciones'!$J$68:$J$72</definedName>
    <definedName name="Iniciativa">'lista de selecciones'!$J$13:$J$19</definedName>
    <definedName name="Liderazgo_de_Grupos_de_Trabajo_CON_PERSONAL_A_CARGO">'lista de selecciones'!$J$54:$J$61</definedName>
    <definedName name="Manejo_de_la_información">'lista de selecciones'!$J$80:$J$85</definedName>
    <definedName name="Motivo_de_evaluacion">[1]Hoja2!$B$5:$B$12</definedName>
    <definedName name="muy_alto_anual_u_ordinario">'lista de selecciones'!$P$165:$P$168</definedName>
    <definedName name="muy_alto_ppye">'lista de selecciones'!$T$165:$T$170</definedName>
    <definedName name="Niveles" localSheetId="7">[1]Hoja1!$F$2:$F$5</definedName>
    <definedName name="Niveles" localSheetId="8">[1]Hoja1!$F$2:$F$5</definedName>
    <definedName name="Niveles">'lista de selecciones'!$G$2:$G$6</definedName>
    <definedName name="Orientacion_a_resultados">'lista de selecciones'!$B$25:$B$34</definedName>
    <definedName name="Orientacion_al_usuario_y_al_ciudadano">'lista de selecciones'!$B$35:$B$40</definedName>
    <definedName name="Periodo">'lista de selecciones'!$M$156:$M$157</definedName>
    <definedName name="periodo_de_prueba_y_extraordinaria">'lista de selecciones'!$N$160:$N$161</definedName>
    <definedName name="Profesional">'lista de selecciones'!$C$3:$C$12</definedName>
    <definedName name="Profesional_con_Personal_a_Cargo">'lista de selecciones'!$D$3:$D$10</definedName>
    <definedName name="Relaciones_interpersonales">'lista de selecciones'!$J$93:$J$94</definedName>
    <definedName name="Seguimiento" localSheetId="7">[1]Hoja2!$B$15:$B$16</definedName>
    <definedName name="Seguimiento" localSheetId="8">[1]Hoja2!$B$15:$B$16</definedName>
    <definedName name="Seguimiento">'lista de selecciones'!$B$87:$B$88</definedName>
    <definedName name="SELECCION" localSheetId="5">'3. COMPORTAMENTALES'!#REF!</definedName>
    <definedName name="SELECCION" localSheetId="4">'3. EVALUACIÓN SEMESTRAL (2)'!$J$9</definedName>
    <definedName name="SELECCION">'2. EVALUACIÓN SEMESTRAL (1)'!$J$9</definedName>
    <definedName name="SELECCIÓN">'3. COMPORTAMENTALES'!$D$10</definedName>
    <definedName name="Técnico">'lista de selecciones'!$E$3:$E$11</definedName>
    <definedName name="Toma_de_decisiones_CON_PERSONAL_A_CARGO">'lista de selecciones'!$J$62:$J$67</definedName>
    <definedName name="Trabajo_en_equipo">'lista de selecciones'!$J$73:$J$74</definedName>
    <definedName name="Trabajo_en_equipo_y_colaboración">'lista de selecciones'!$J$32:$J$38</definedName>
    <definedName name="Transparencia">'lista de selecciones'!$B$41:$B$55</definedName>
  </definedNames>
  <calcPr calcId="181029"/>
</workbook>
</file>

<file path=xl/calcChain.xml><?xml version="1.0" encoding="utf-8"?>
<calcChain xmlns="http://schemas.openxmlformats.org/spreadsheetml/2006/main">
  <c r="B12" i="15" l="1"/>
  <c r="R37" i="1"/>
  <c r="R38" i="1"/>
  <c r="R39" i="1"/>
  <c r="R36" i="1"/>
  <c r="O37" i="1"/>
  <c r="O38" i="1"/>
  <c r="O39" i="1"/>
  <c r="O36" i="1"/>
  <c r="B12" i="29" l="1"/>
  <c r="N12" i="29"/>
  <c r="N16" i="29"/>
  <c r="N20" i="29"/>
  <c r="N24" i="29"/>
  <c r="N28" i="29"/>
  <c r="B28" i="29"/>
  <c r="B24" i="29"/>
  <c r="B20" i="29"/>
  <c r="B16" i="29"/>
  <c r="AT12" i="29"/>
  <c r="AT16" i="29"/>
  <c r="AT20" i="29"/>
  <c r="AT24" i="29"/>
  <c r="T34" i="24" l="1"/>
  <c r="T33" i="24"/>
  <c r="H31" i="24"/>
  <c r="F31" i="24"/>
  <c r="B30" i="24"/>
  <c r="B29" i="24"/>
  <c r="B28" i="24"/>
  <c r="B27" i="24"/>
  <c r="P20" i="24"/>
  <c r="H33" i="24" s="1"/>
  <c r="L20" i="24"/>
  <c r="F33" i="24" s="1"/>
  <c r="J15" i="24"/>
  <c r="R15" i="24" s="1"/>
  <c r="E15" i="24"/>
  <c r="A15" i="24"/>
  <c r="J13" i="24"/>
  <c r="N13" i="24" s="1"/>
  <c r="E13" i="24"/>
  <c r="A13" i="24"/>
  <c r="J11" i="24"/>
  <c r="N11" i="24" s="1"/>
  <c r="E11" i="24"/>
  <c r="A11" i="24"/>
  <c r="J9" i="24"/>
  <c r="N9" i="24" s="1"/>
  <c r="E9" i="24"/>
  <c r="A9" i="24"/>
  <c r="R7" i="24"/>
  <c r="N7" i="24"/>
  <c r="E7" i="24"/>
  <c r="A7" i="24"/>
  <c r="K36" i="17"/>
  <c r="K31" i="17"/>
  <c r="K26" i="17"/>
  <c r="K19" i="17"/>
  <c r="K14" i="17"/>
  <c r="K9" i="17"/>
  <c r="C8" i="17"/>
  <c r="H39" i="17" s="1"/>
  <c r="J39" i="17" s="1"/>
  <c r="L24" i="20"/>
  <c r="G24" i="20"/>
  <c r="C24" i="20"/>
  <c r="L23" i="20"/>
  <c r="G23" i="20"/>
  <c r="C23" i="20"/>
  <c r="L22" i="20"/>
  <c r="G22" i="20"/>
  <c r="C22" i="20"/>
  <c r="L21" i="20"/>
  <c r="G21" i="20"/>
  <c r="C21" i="20"/>
  <c r="M7" i="20"/>
  <c r="H75" i="30"/>
  <c r="F75" i="30"/>
  <c r="L74" i="30"/>
  <c r="H74" i="30"/>
  <c r="F74" i="30"/>
  <c r="F73" i="30"/>
  <c r="B73" i="30"/>
  <c r="F72" i="30"/>
  <c r="B72" i="30"/>
  <c r="F71" i="30"/>
  <c r="B71" i="30"/>
  <c r="F70" i="30"/>
  <c r="B70" i="30"/>
  <c r="S63" i="30"/>
  <c r="O63" i="30"/>
  <c r="J60" i="30"/>
  <c r="R60" i="30" s="1"/>
  <c r="E60" i="30"/>
  <c r="A60" i="30"/>
  <c r="J58" i="30"/>
  <c r="N58" i="30" s="1"/>
  <c r="E58" i="30"/>
  <c r="A58" i="30"/>
  <c r="J56" i="30"/>
  <c r="R56" i="30" s="1"/>
  <c r="E56" i="30"/>
  <c r="A56" i="30"/>
  <c r="J54" i="30"/>
  <c r="N54" i="30" s="1"/>
  <c r="E54" i="30"/>
  <c r="A54" i="30"/>
  <c r="J52" i="30"/>
  <c r="R52" i="30" s="1"/>
  <c r="E52" i="30"/>
  <c r="A52" i="30"/>
  <c r="S34" i="30"/>
  <c r="L34" i="30"/>
  <c r="D34" i="30"/>
  <c r="S33" i="30"/>
  <c r="L33" i="30"/>
  <c r="D33" i="30"/>
  <c r="S32" i="30"/>
  <c r="L32" i="30"/>
  <c r="D32" i="30"/>
  <c r="S31" i="30"/>
  <c r="L31" i="30"/>
  <c r="D31" i="30"/>
  <c r="I25" i="30"/>
  <c r="I24" i="30"/>
  <c r="W23" i="30"/>
  <c r="T22" i="30"/>
  <c r="N22" i="30"/>
  <c r="F22" i="30"/>
  <c r="C22" i="30"/>
  <c r="T21" i="30"/>
  <c r="N21" i="30"/>
  <c r="F21" i="30"/>
  <c r="C21" i="30"/>
  <c r="T20" i="30"/>
  <c r="N20" i="30"/>
  <c r="F20" i="30"/>
  <c r="C20" i="30"/>
  <c r="T19" i="30"/>
  <c r="N19" i="30"/>
  <c r="F19" i="30"/>
  <c r="C19" i="30"/>
  <c r="A19" i="30"/>
  <c r="A20" i="30" s="1"/>
  <c r="A22" i="30" s="1"/>
  <c r="I15" i="30"/>
  <c r="I14" i="30"/>
  <c r="P13" i="30"/>
  <c r="M12" i="30"/>
  <c r="M13" i="30" s="1"/>
  <c r="F12" i="30"/>
  <c r="A12" i="30"/>
  <c r="Q11" i="30"/>
  <c r="O11" i="30"/>
  <c r="F11" i="30"/>
  <c r="A11" i="30"/>
  <c r="Q10" i="30"/>
  <c r="O10" i="30"/>
  <c r="F10" i="30"/>
  <c r="A10" i="30"/>
  <c r="Q9" i="30"/>
  <c r="O9" i="30"/>
  <c r="F9" i="30"/>
  <c r="A9" i="30"/>
  <c r="Q8" i="30"/>
  <c r="O8" i="30"/>
  <c r="F8" i="30"/>
  <c r="A8" i="30"/>
  <c r="Q7" i="30"/>
  <c r="O7" i="30"/>
  <c r="F7" i="30"/>
  <c r="A7" i="30"/>
  <c r="O4" i="30"/>
  <c r="V3" i="30"/>
  <c r="O3" i="30"/>
  <c r="V2" i="30"/>
  <c r="J2" i="30"/>
  <c r="G18" i="16"/>
  <c r="D18" i="16"/>
  <c r="C18" i="16"/>
  <c r="G17" i="16"/>
  <c r="D17" i="16"/>
  <c r="C17" i="16"/>
  <c r="I14" i="16"/>
  <c r="F14" i="16"/>
  <c r="B13" i="16"/>
  <c r="C12" i="16"/>
  <c r="B12" i="16"/>
  <c r="C11" i="16"/>
  <c r="B11" i="16"/>
  <c r="B10" i="16"/>
  <c r="A10" i="16"/>
  <c r="A11" i="16" s="1"/>
  <c r="A13" i="16" s="1"/>
  <c r="AP49" i="29"/>
  <c r="Z49" i="29"/>
  <c r="M49" i="29"/>
  <c r="AP48" i="29"/>
  <c r="Z48" i="29"/>
  <c r="M48" i="29"/>
  <c r="AP47" i="29"/>
  <c r="Z47" i="29"/>
  <c r="M47" i="29"/>
  <c r="AP46" i="29"/>
  <c r="Z46" i="29"/>
  <c r="M46" i="29"/>
  <c r="AT39" i="29"/>
  <c r="AP39" i="29"/>
  <c r="K39" i="29"/>
  <c r="A39" i="29"/>
  <c r="AT38" i="29"/>
  <c r="AP38" i="29"/>
  <c r="U38" i="29"/>
  <c r="K38" i="29"/>
  <c r="A38" i="29"/>
  <c r="AT37" i="29"/>
  <c r="AP37" i="29"/>
  <c r="U37" i="29"/>
  <c r="K37" i="29"/>
  <c r="A37" i="29"/>
  <c r="AT36" i="29"/>
  <c r="AP36" i="29"/>
  <c r="K36" i="29"/>
  <c r="A36" i="29"/>
  <c r="AD31" i="29"/>
  <c r="AD30" i="29"/>
  <c r="AD29" i="29"/>
  <c r="AT28" i="29"/>
  <c r="AW28" i="29" s="1"/>
  <c r="AD28" i="29"/>
  <c r="A28" i="29"/>
  <c r="AD27" i="29"/>
  <c r="AD26" i="29"/>
  <c r="AD25" i="29"/>
  <c r="AW24" i="29"/>
  <c r="AD24" i="29"/>
  <c r="A24" i="29"/>
  <c r="AD23" i="29"/>
  <c r="AD22" i="29"/>
  <c r="AD21" i="29"/>
  <c r="AW20" i="29"/>
  <c r="AD20" i="29"/>
  <c r="A20" i="29"/>
  <c r="AD19" i="29"/>
  <c r="AD18" i="29"/>
  <c r="AD17" i="29"/>
  <c r="AW16" i="29"/>
  <c r="AD16" i="29"/>
  <c r="A16" i="29"/>
  <c r="AD15" i="29"/>
  <c r="AD14" i="29"/>
  <c r="AD13" i="29"/>
  <c r="AT32" i="29"/>
  <c r="AD12" i="29"/>
  <c r="A12" i="29"/>
  <c r="AS8" i="29"/>
  <c r="AG8" i="29"/>
  <c r="I15" i="20" s="1"/>
  <c r="AW7" i="29"/>
  <c r="AC7" i="29"/>
  <c r="AG49" i="15"/>
  <c r="V49" i="15"/>
  <c r="M49" i="15"/>
  <c r="AG48" i="15"/>
  <c r="V48" i="15"/>
  <c r="M48" i="15"/>
  <c r="AG47" i="15"/>
  <c r="K43" i="17" s="1"/>
  <c r="V47" i="15"/>
  <c r="M47" i="15"/>
  <c r="C43" i="17" s="1"/>
  <c r="AG46" i="15"/>
  <c r="K42" i="17" s="1"/>
  <c r="V46" i="15"/>
  <c r="M46" i="15"/>
  <c r="C42" i="17" s="1"/>
  <c r="AJ39" i="15"/>
  <c r="AG39" i="15"/>
  <c r="K39" i="15"/>
  <c r="A39" i="15"/>
  <c r="AJ38" i="15"/>
  <c r="AG38" i="15"/>
  <c r="S38" i="15"/>
  <c r="K38" i="15"/>
  <c r="A38" i="15"/>
  <c r="AJ37" i="15"/>
  <c r="AG37" i="15"/>
  <c r="S37" i="15"/>
  <c r="K37" i="15"/>
  <c r="A37" i="15"/>
  <c r="AJ36" i="15"/>
  <c r="AG36" i="15"/>
  <c r="K36" i="15"/>
  <c r="A36" i="15"/>
  <c r="X31" i="15"/>
  <c r="O31" i="15"/>
  <c r="X30" i="15"/>
  <c r="X29" i="15"/>
  <c r="AJ28" i="15"/>
  <c r="AL28" i="15" s="1"/>
  <c r="X28" i="15"/>
  <c r="O28" i="15"/>
  <c r="B28" i="15"/>
  <c r="A28" i="15"/>
  <c r="X27" i="15"/>
  <c r="X26" i="15"/>
  <c r="X25" i="15"/>
  <c r="AJ24" i="15"/>
  <c r="AL24" i="15" s="1"/>
  <c r="X24" i="15"/>
  <c r="O24" i="15"/>
  <c r="B24" i="15"/>
  <c r="A24" i="15"/>
  <c r="X23" i="15"/>
  <c r="X22" i="15"/>
  <c r="X21" i="15"/>
  <c r="AJ20" i="15"/>
  <c r="AL20" i="15" s="1"/>
  <c r="X20" i="15"/>
  <c r="O20" i="15"/>
  <c r="B20" i="15"/>
  <c r="A20" i="15"/>
  <c r="X19" i="15"/>
  <c r="X18" i="15"/>
  <c r="O18" i="15"/>
  <c r="X17" i="15"/>
  <c r="O17" i="15"/>
  <c r="AJ16" i="15"/>
  <c r="AL16" i="15" s="1"/>
  <c r="X16" i="15"/>
  <c r="O16" i="15"/>
  <c r="B16" i="15"/>
  <c r="A16" i="15"/>
  <c r="X15" i="15"/>
  <c r="X14" i="15"/>
  <c r="X13" i="15"/>
  <c r="AJ12" i="15"/>
  <c r="X12" i="15"/>
  <c r="O12" i="15"/>
  <c r="A12" i="15"/>
  <c r="AI8" i="15"/>
  <c r="AA8" i="15"/>
  <c r="C11" i="20" s="1"/>
  <c r="AL7" i="15"/>
  <c r="W7" i="15"/>
  <c r="C13" i="16"/>
  <c r="C36" i="1"/>
  <c r="AF33" i="1"/>
  <c r="U9" i="1"/>
  <c r="N60" i="30" l="1"/>
  <c r="H23" i="17"/>
  <c r="H40" i="17"/>
  <c r="A35" i="24"/>
  <c r="P23" i="30"/>
  <c r="M24" i="30" s="1"/>
  <c r="H38" i="17"/>
  <c r="J38" i="17" s="1"/>
  <c r="A21" i="30"/>
  <c r="H28" i="17"/>
  <c r="J28" i="17" s="1"/>
  <c r="R58" i="30"/>
  <c r="J17" i="24"/>
  <c r="R11" i="24"/>
  <c r="AJ32" i="15"/>
  <c r="O12" i="30"/>
  <c r="O13" i="30" s="1"/>
  <c r="M14" i="30" s="1"/>
  <c r="V24" i="30" s="1"/>
  <c r="Q12" i="30"/>
  <c r="Q13" i="30" s="1"/>
  <c r="N15" i="24"/>
  <c r="O17" i="24" s="1"/>
  <c r="N52" i="30"/>
  <c r="R9" i="24"/>
  <c r="F76" i="30"/>
  <c r="AT40" i="29"/>
  <c r="F15" i="20" s="1"/>
  <c r="I11" i="20"/>
  <c r="AW12" i="29"/>
  <c r="AW32" i="29" s="1"/>
  <c r="F11" i="20" s="1"/>
  <c r="AL12" i="15"/>
  <c r="AL32" i="15" s="1"/>
  <c r="A11" i="20" s="1"/>
  <c r="C15" i="20"/>
  <c r="AJ40" i="15"/>
  <c r="AC42" i="15" s="1"/>
  <c r="H17" i="17"/>
  <c r="J17" i="17" s="1"/>
  <c r="H12" i="17"/>
  <c r="J12" i="17" s="1"/>
  <c r="H22" i="17"/>
  <c r="J22" i="17" s="1"/>
  <c r="H33" i="17"/>
  <c r="J33" i="17" s="1"/>
  <c r="H11" i="17"/>
  <c r="J11" i="17" s="1"/>
  <c r="H16" i="17"/>
  <c r="J16" i="17" s="1"/>
  <c r="H21" i="17"/>
  <c r="J21" i="17" s="1"/>
  <c r="H29" i="17"/>
  <c r="J29" i="17" s="1"/>
  <c r="H34" i="17"/>
  <c r="J34" i="17" s="1"/>
  <c r="H10" i="17"/>
  <c r="J10" i="17" s="1"/>
  <c r="H15" i="17"/>
  <c r="J15" i="17" s="1"/>
  <c r="H20" i="17"/>
  <c r="J20" i="17" s="1"/>
  <c r="H27" i="17"/>
  <c r="J27" i="17" s="1"/>
  <c r="H32" i="17"/>
  <c r="J32" i="17" s="1"/>
  <c r="H37" i="17"/>
  <c r="J37" i="17" s="1"/>
  <c r="S39" i="15"/>
  <c r="U39" i="29"/>
  <c r="C10" i="16"/>
  <c r="S36" i="15"/>
  <c r="U36" i="29"/>
  <c r="C38" i="1"/>
  <c r="C37" i="1"/>
  <c r="B36" i="15"/>
  <c r="A12" i="16"/>
  <c r="B36" i="29"/>
  <c r="J62" i="30"/>
  <c r="R13" i="24"/>
  <c r="R54" i="30"/>
  <c r="N56" i="30"/>
  <c r="O62" i="30" s="1"/>
  <c r="S62" i="30" l="1"/>
  <c r="P65" i="30" s="1"/>
  <c r="K11" i="20"/>
  <c r="M11" i="20" s="1"/>
  <c r="L37" i="17"/>
  <c r="L20" i="17"/>
  <c r="A15" i="20"/>
  <c r="K15" i="20" s="1"/>
  <c r="M15" i="20" s="1"/>
  <c r="V14" i="30"/>
  <c r="I26" i="30" s="1"/>
  <c r="S26" i="30" s="1"/>
  <c r="S17" i="24"/>
  <c r="P22" i="24" s="1"/>
  <c r="P74" i="30"/>
  <c r="AJ42" i="29"/>
  <c r="O41" i="29"/>
  <c r="AJ41" i="29"/>
  <c r="O42" i="15"/>
  <c r="O42" i="29"/>
  <c r="L27" i="17"/>
  <c r="L15" i="17"/>
  <c r="L32" i="17"/>
  <c r="L10" i="17"/>
  <c r="C39" i="1"/>
  <c r="B37" i="15"/>
  <c r="B39" i="15" s="1"/>
  <c r="B38" i="15"/>
  <c r="B38" i="29"/>
  <c r="B37" i="29"/>
  <c r="B39" i="29" s="1"/>
  <c r="O66" i="30"/>
  <c r="S66" i="30" s="1"/>
  <c r="L65" i="30"/>
  <c r="L22" i="24"/>
  <c r="F16" i="20" l="1"/>
  <c r="K17" i="20" s="1"/>
  <c r="AC41" i="15"/>
  <c r="O41" i="15"/>
  <c r="L40" i="17"/>
  <c r="N23" i="24"/>
  <c r="R23" i="24" s="1"/>
  <c r="L28" i="24" s="1"/>
  <c r="P28" i="24" s="1"/>
  <c r="AT41" i="29"/>
  <c r="AT42" i="29" s="1"/>
  <c r="L23" i="17"/>
  <c r="AJ41" i="15" l="1"/>
  <c r="AJ4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YEIMI</author>
    <author>Moni!!</author>
    <author>Monica Andrea Donado Trujillo</author>
  </authors>
  <commentList>
    <comment ref="R8" authorId="0" shapeId="0" xr:uid="{00000000-0006-0000-0100-000001000000}">
      <text>
        <r>
          <rPr>
            <b/>
            <sz val="9"/>
            <color indexed="81"/>
            <rFont val="Tahoma"/>
            <family val="2"/>
          </rPr>
          <t xml:space="preserve">FP: </t>
        </r>
        <r>
          <rPr>
            <sz val="9"/>
            <color indexed="81"/>
            <rFont val="Tahoma"/>
            <family val="2"/>
          </rPr>
          <t>Escriba una X si usted es servidor de Carrera Administrativa</t>
        </r>
      </text>
    </comment>
    <comment ref="AF8" authorId="0" shapeId="0" xr:uid="{00000000-0006-0000-0100-000002000000}">
      <text>
        <r>
          <rPr>
            <b/>
            <sz val="9"/>
            <color indexed="81"/>
            <rFont val="Tahoma"/>
            <family val="2"/>
          </rPr>
          <t xml:space="preserve">FP: </t>
        </r>
        <r>
          <rPr>
            <sz val="9"/>
            <color indexed="81"/>
            <rFont val="Tahoma"/>
            <family val="2"/>
          </rPr>
          <t>Escriba una X si usted es servidor de libre nombramiento y remoción</t>
        </r>
      </text>
    </comment>
    <comment ref="I9" authorId="1" shapeId="0" xr:uid="{00000000-0006-0000-0100-000003000000}">
      <text>
        <r>
          <rPr>
            <b/>
            <sz val="9"/>
            <color indexed="81"/>
            <rFont val="Tahoma"/>
            <family val="2"/>
          </rPr>
          <t xml:space="preserve">FP: </t>
        </r>
        <r>
          <rPr>
            <sz val="9"/>
            <color indexed="81"/>
            <rFont val="Tahoma"/>
            <family val="2"/>
          </rPr>
          <t>Escriba la fecha de 
inicio de la concertación dd/mm/aaaa.</t>
        </r>
      </text>
    </comment>
    <comment ref="N9" authorId="0" shapeId="0" xr:uid="{00000000-0006-0000-0100-000004000000}">
      <text>
        <r>
          <rPr>
            <b/>
            <sz val="9"/>
            <color indexed="81"/>
            <rFont val="Tahoma"/>
            <family val="2"/>
          </rPr>
          <t xml:space="preserve">FP: </t>
        </r>
        <r>
          <rPr>
            <sz val="9"/>
            <color indexed="81"/>
            <rFont val="Tahoma"/>
            <family val="2"/>
          </rPr>
          <t>Escriba la fecha 
final de la concertación dd/mm/aaaa.</t>
        </r>
      </text>
    </comment>
    <comment ref="U9" authorId="1" shapeId="0" xr:uid="{00000000-0006-0000-0100-000005000000}">
      <text>
        <r>
          <rPr>
            <b/>
            <sz val="9"/>
            <color indexed="81"/>
            <rFont val="Tahoma"/>
            <family val="2"/>
          </rPr>
          <t xml:space="preserve">FP: </t>
        </r>
        <r>
          <rPr>
            <sz val="9"/>
            <color indexed="81"/>
            <rFont val="Tahoma"/>
            <family val="2"/>
          </rPr>
          <t>El formato le mostrará el número de días con las fechas que diligencio</t>
        </r>
      </text>
    </comment>
    <comment ref="AC9" authorId="0" shapeId="0" xr:uid="{00000000-0006-0000-0100-000006000000}">
      <text>
        <r>
          <rPr>
            <b/>
            <sz val="9"/>
            <color indexed="81"/>
            <rFont val="Tahoma"/>
            <family val="2"/>
          </rPr>
          <t xml:space="preserve">FP: </t>
        </r>
        <r>
          <rPr>
            <sz val="9"/>
            <color indexed="81"/>
            <rFont val="Tahoma"/>
            <family val="2"/>
          </rPr>
          <t>Seleccione de la lista desplegable el nivel jerárquico al que pertenece su empleo.</t>
        </r>
      </text>
    </comment>
    <comment ref="I10" authorId="1" shapeId="0" xr:uid="{00000000-0006-0000-0100-000007000000}">
      <text>
        <r>
          <rPr>
            <b/>
            <sz val="9"/>
            <color indexed="81"/>
            <rFont val="Tahoma"/>
            <family val="2"/>
          </rPr>
          <t xml:space="preserve">FP: </t>
        </r>
        <r>
          <rPr>
            <sz val="9"/>
            <color indexed="81"/>
            <rFont val="Tahoma"/>
            <family val="2"/>
          </rPr>
          <t xml:space="preserve">Seleccione con una X si se realiza concertación de compromisos </t>
        </r>
      </text>
    </comment>
    <comment ref="O10" authorId="1" shapeId="0" xr:uid="{00000000-0006-0000-0100-000008000000}">
      <text>
        <r>
          <rPr>
            <b/>
            <sz val="9"/>
            <color indexed="81"/>
            <rFont val="Tahoma"/>
            <family val="2"/>
          </rPr>
          <t xml:space="preserve">FP: </t>
        </r>
        <r>
          <rPr>
            <sz val="9"/>
            <color indexed="81"/>
            <rFont val="Tahoma"/>
            <family val="2"/>
          </rPr>
          <t xml:space="preserve">Seleccione con una X si realiza un ajuste de los compromisos concertados al inicio del año
</t>
        </r>
      </text>
    </comment>
    <comment ref="U10" authorId="1" shapeId="0" xr:uid="{00000000-0006-0000-0100-000009000000}">
      <text>
        <r>
          <rPr>
            <b/>
            <sz val="9"/>
            <color indexed="81"/>
            <rFont val="Tahoma"/>
            <family val="2"/>
          </rPr>
          <t xml:space="preserve">FP: </t>
        </r>
        <r>
          <rPr>
            <sz val="9"/>
            <color indexed="81"/>
            <rFont val="Tahoma"/>
            <family val="2"/>
          </rPr>
          <t xml:space="preserve">Seleccione de la lista la razón por la cual se modifican los compromisos </t>
        </r>
      </text>
    </comment>
    <comment ref="A12" authorId="0" shapeId="0" xr:uid="{00000000-0006-0000-0100-00000A000000}">
      <text>
        <r>
          <rPr>
            <b/>
            <sz val="9"/>
            <color indexed="81"/>
            <rFont val="Tahoma"/>
            <family val="2"/>
          </rPr>
          <t xml:space="preserve">DAFP: </t>
        </r>
        <r>
          <rPr>
            <sz val="9"/>
            <color indexed="81"/>
            <rFont val="Tahoma"/>
            <family val="2"/>
          </rPr>
          <t xml:space="preserve">Inserte la numeración de cada uno de los Compromisos Laborales.
</t>
        </r>
      </text>
    </comment>
    <comment ref="B12" authorId="0" shapeId="0" xr:uid="{00000000-0006-0000-0100-00000B000000}">
      <text>
        <r>
          <rPr>
            <b/>
            <sz val="9"/>
            <color indexed="81"/>
            <rFont val="Tahoma"/>
            <family val="2"/>
          </rPr>
          <t>FP:</t>
        </r>
        <r>
          <rPr>
            <sz val="9"/>
            <color indexed="81"/>
            <rFont val="Tahoma"/>
            <family val="2"/>
          </rPr>
          <t xml:space="preserve"> Seleccione de la lista desplegable</t>
        </r>
        <r>
          <rPr>
            <b/>
            <sz val="9"/>
            <color indexed="81"/>
            <rFont val="Tahoma"/>
            <family val="2"/>
          </rPr>
          <t xml:space="preserve"> </t>
        </r>
        <r>
          <rPr>
            <sz val="9"/>
            <color indexed="81"/>
            <rFont val="Tahoma"/>
            <family val="2"/>
          </rPr>
          <t>el objetivo institucional con el cual se relaciona el compromiso laboral del evaluado.</t>
        </r>
      </text>
    </comment>
    <comment ref="F12" authorId="0" shapeId="0" xr:uid="{00000000-0006-0000-0100-00000C000000}">
      <text>
        <r>
          <rPr>
            <b/>
            <sz val="9"/>
            <color indexed="81"/>
            <rFont val="Tahoma"/>
            <family val="2"/>
          </rPr>
          <t>FP:</t>
        </r>
        <r>
          <rPr>
            <sz val="9"/>
            <color indexed="81"/>
            <rFont val="Tahoma"/>
            <family val="2"/>
          </rPr>
          <t xml:space="preserve">
Relacione los acuerdos establecidos entre evaluado y evaluador relativos al desempeño, las actuaciones laborales, los logros requeridos para la realización y entrega de los productos o resultados finales esperados. Dan cuenta del desempeño laboral del evaluado en desarrollo de la misión, los planes institucionales, operativos o de gestión de la dependencia o área de trabajo, funciones asignadas y los programas o proyectos de la entidad.
Para la concertación de estos compromisos evaluado y evaluador partirán de la siguiente estructura: 
</t>
        </r>
        <r>
          <rPr>
            <b/>
            <sz val="9"/>
            <color indexed="81"/>
            <rFont val="Tahoma"/>
            <family val="2"/>
          </rPr>
          <t>Verbo + objeto + condición de resultado (oportunidad y calidad)</t>
        </r>
      </text>
    </comment>
    <comment ref="N12" authorId="1" shapeId="0" xr:uid="{00000000-0006-0000-0100-00000D000000}">
      <text>
        <r>
          <rPr>
            <b/>
            <sz val="9"/>
            <color indexed="81"/>
            <rFont val="Tahoma"/>
            <family val="2"/>
          </rPr>
          <t xml:space="preserve">FP: </t>
        </r>
        <r>
          <rPr>
            <sz val="9"/>
            <color indexed="81"/>
            <rFont val="Tahoma"/>
            <family val="2"/>
          </rPr>
          <t>De acuerdo con los productos concertados relacione los requisitos de calidad de la lista desplegable, así: 
CLARIDAD: Variable/atributo/característica de requisito determinado por el grupo de valor
CONFIABILIDAD: Variable/atributo/característica de requisito determinado para el producto/ servicio/ resultado
CUMPLIMIENTO: Variable/atributo/característica de requisito determinado por la legislación vigente
OPORTUNIDAD: Variable/atributo/característica de requisito determinado por FP.
Se pueden seleccionar entre 1 y los 4 requisitos de conformidad con el compromiso.</t>
        </r>
      </text>
    </comment>
    <comment ref="P12" authorId="0" shapeId="0" xr:uid="{00000000-0006-0000-0100-00000E000000}">
      <text>
        <r>
          <rPr>
            <b/>
            <sz val="9"/>
            <color indexed="81"/>
            <rFont val="Tahoma"/>
            <family val="2"/>
          </rPr>
          <t xml:space="preserve">FP:
</t>
        </r>
        <r>
          <rPr>
            <sz val="9"/>
            <color indexed="81"/>
            <rFont val="Tahoma"/>
            <family val="2"/>
          </rPr>
          <t>Son los resultados esperados en el período de evaluación expresados en términos de cantidad, magnitud y tiempo.
Las metas deben cumplir con la metodología SMART:
S: Especifico
M: Medible
A: Acordado
R: Realista
T: Tiempo</t>
        </r>
      </text>
    </comment>
    <comment ref="Y12" authorId="2" shapeId="0" xr:uid="{00000000-0006-0000-0100-00000F000000}">
      <text>
        <r>
          <rPr>
            <b/>
            <sz val="9"/>
            <color indexed="81"/>
            <rFont val="Tahoma"/>
            <family val="2"/>
          </rPr>
          <t xml:space="preserve">FP: </t>
        </r>
        <r>
          <rPr>
            <sz val="9"/>
            <color indexed="81"/>
            <rFont val="Tahoma"/>
            <family val="2"/>
          </rPr>
          <t>Son los documentos o anexos representativos del desempeño laboral del servidor e indicarán el cumplimiento de las metas definidas para cada uno los componentes de la evaluación.  Estas podrán ser aportadas tanto por el evaluador, responsable directo de su recolección, como por el evaluado o los participantes que se definan al momento de la fijación de los compromisos laborales.</t>
        </r>
      </text>
    </comment>
    <comment ref="AF12" authorId="0" shapeId="0" xr:uid="{00000000-0006-0000-0100-000010000000}">
      <text>
        <r>
          <rPr>
            <b/>
            <sz val="9"/>
            <color indexed="81"/>
            <rFont val="Tahoma"/>
            <family val="2"/>
          </rPr>
          <t xml:space="preserve">FP:
</t>
        </r>
        <r>
          <rPr>
            <sz val="9"/>
            <color indexed="81"/>
            <rFont val="Tahoma"/>
            <family val="2"/>
          </rPr>
          <t>Indique el valor numérico que le asignará a cada una de las metas, de acuerdo al grado de impacto y complejidad</t>
        </r>
        <r>
          <rPr>
            <b/>
            <sz val="9"/>
            <color indexed="81"/>
            <rFont val="Tahoma"/>
            <family val="2"/>
          </rPr>
          <t xml:space="preserve">.
</t>
        </r>
        <r>
          <rPr>
            <sz val="9"/>
            <color indexed="81"/>
            <rFont val="Tahoma"/>
            <family val="2"/>
          </rPr>
          <t xml:space="preserve">Recuerde que debe concertar sobre numeros enteros y sobre 100 puntos.
 </t>
        </r>
      </text>
    </comment>
    <comment ref="A33" authorId="1" shapeId="0" xr:uid="{00000000-0006-0000-0100-000011000000}">
      <text>
        <r>
          <rPr>
            <b/>
            <sz val="9"/>
            <color indexed="81"/>
            <rFont val="Tahoma"/>
            <family val="2"/>
          </rPr>
          <t>FP:</t>
        </r>
        <r>
          <rPr>
            <sz val="9"/>
            <color indexed="81"/>
            <rFont val="Tahoma"/>
            <family val="2"/>
          </rPr>
          <t xml:space="preserve"> Mostrará la suma del peso de los compromisos laborales concertados. Estos no deben superar 100 puntos.
</t>
        </r>
      </text>
    </comment>
    <comment ref="AF33" authorId="0" shapeId="0" xr:uid="{00000000-0006-0000-0100-000012000000}">
      <text>
        <r>
          <rPr>
            <b/>
            <sz val="9"/>
            <color indexed="81"/>
            <rFont val="Tahoma"/>
            <family val="2"/>
          </rPr>
          <t xml:space="preserve">FP:
</t>
        </r>
        <r>
          <rPr>
            <sz val="9"/>
            <color indexed="81"/>
            <rFont val="Tahoma"/>
            <family val="2"/>
          </rPr>
          <t xml:space="preserve">La sumatoria del peso de los compromisos debe ser máximo de 100 puntos.
</t>
        </r>
      </text>
    </comment>
    <comment ref="A34" authorId="0" shapeId="0" xr:uid="{00000000-0006-0000-0100-000013000000}">
      <text>
        <r>
          <rPr>
            <b/>
            <sz val="9"/>
            <color indexed="81"/>
            <rFont val="Tahoma"/>
            <family val="2"/>
          </rPr>
          <t>FP:</t>
        </r>
        <r>
          <rPr>
            <sz val="9"/>
            <color indexed="81"/>
            <rFont val="Tahoma"/>
            <family val="2"/>
          </rPr>
          <t xml:space="preserve"> 
Diligencie esta parte del formato para la concertación.</t>
        </r>
      </text>
    </comment>
    <comment ref="C35" authorId="0" shapeId="0" xr:uid="{00000000-0006-0000-0100-000014000000}">
      <text>
        <r>
          <rPr>
            <b/>
            <sz val="9"/>
            <color indexed="81"/>
            <rFont val="Tahoma"/>
            <family val="2"/>
          </rPr>
          <t xml:space="preserve">FP: </t>
        </r>
        <r>
          <rPr>
            <sz val="9"/>
            <color indexed="81"/>
            <rFont val="Tahoma"/>
            <family val="2"/>
          </rPr>
          <t>Nivel jerárquico del cargo que desempeña.
Esta información se encuentra seleccionado desde los datos básicos al inicio del formato.</t>
        </r>
      </text>
    </comment>
    <comment ref="H35" authorId="0" shapeId="0" xr:uid="{00000000-0006-0000-0100-000015000000}">
      <text>
        <r>
          <rPr>
            <b/>
            <sz val="9"/>
            <color indexed="81"/>
            <rFont val="Tahoma"/>
            <family val="2"/>
          </rPr>
          <t xml:space="preserve">FP: </t>
        </r>
        <r>
          <rPr>
            <sz val="9"/>
            <color indexed="81"/>
            <rFont val="Tahoma"/>
            <family val="2"/>
          </rPr>
          <t>Escoja 4 competencias de la lista desplegable asociada</t>
        </r>
        <r>
          <rPr>
            <b/>
            <sz val="9"/>
            <color indexed="81"/>
            <rFont val="Tahoma"/>
            <family val="2"/>
          </rPr>
          <t xml:space="preserve">. </t>
        </r>
        <r>
          <rPr>
            <sz val="9"/>
            <color indexed="81"/>
            <rFont val="Tahoma"/>
            <family val="2"/>
          </rPr>
          <t xml:space="preserve">Es preciso mencionar que las competencias comportamentales tienen pesos iguales. 
Las competencias se encuentran en el Decreto 815 de 2018 por el cual se modifica el </t>
        </r>
        <r>
          <rPr>
            <b/>
            <sz val="9"/>
            <color indexed="81"/>
            <rFont val="Tahoma"/>
            <family val="2"/>
          </rPr>
          <t xml:space="preserve">Decreto 1083 de 2015 ARTÍCULO  2.2.4.7 Competencias comunes a los servidores públicos </t>
        </r>
        <r>
          <rPr>
            <sz val="9"/>
            <color indexed="81"/>
            <rFont val="Tahoma"/>
            <family val="2"/>
          </rPr>
          <t xml:space="preserve">en lo relacionado con a las competencias laborales generales para los empleados públicos de los distintos niveles jerárquicos. </t>
        </r>
      </text>
    </comment>
    <comment ref="O35" authorId="1" shapeId="0" xr:uid="{00000000-0006-0000-0100-000016000000}">
      <text>
        <r>
          <rPr>
            <b/>
            <sz val="9"/>
            <color indexed="81"/>
            <rFont val="Tahoma"/>
            <family val="2"/>
          </rPr>
          <t xml:space="preserve">FP: </t>
        </r>
        <r>
          <rPr>
            <sz val="9"/>
            <color indexed="81"/>
            <rFont val="Tahoma"/>
            <family val="2"/>
          </rPr>
          <t>De acuerdo con el tipo de Competencia seleccionado, el formato le enseñará si es una Competencia Común o una Competencia por nivel jerárquico.</t>
        </r>
      </text>
    </comment>
    <comment ref="R35" authorId="1" shapeId="0" xr:uid="{00000000-0006-0000-0100-000017000000}">
      <text>
        <r>
          <rPr>
            <b/>
            <sz val="9"/>
            <color indexed="81"/>
            <rFont val="Tahoma"/>
            <family val="2"/>
          </rPr>
          <t xml:space="preserve">FP: </t>
        </r>
        <r>
          <rPr>
            <sz val="9"/>
            <color indexed="81"/>
            <rFont val="Tahoma"/>
            <family val="2"/>
          </rPr>
          <t xml:space="preserve">Según la Competencia seleccionada, el formato mostrará las conductas asociadas a dicha competencia 
</t>
        </r>
      </text>
    </comment>
    <comment ref="AB35" authorId="2" shapeId="0" xr:uid="{00000000-0006-0000-0100-000018000000}">
      <text>
        <r>
          <rPr>
            <b/>
            <sz val="9"/>
            <color indexed="81"/>
            <rFont val="Tahoma"/>
            <family val="2"/>
          </rPr>
          <t xml:space="preserve">FP: </t>
        </r>
        <r>
          <rPr>
            <sz val="9"/>
            <color indexed="81"/>
            <rFont val="Tahoma"/>
            <family val="2"/>
          </rPr>
          <t xml:space="preserve">Deberá incluir las evidencias según las competencias comportamentales y las conductas asociadas. </t>
        </r>
      </text>
    </comment>
    <comment ref="Z42" authorId="0" shapeId="0" xr:uid="{00000000-0006-0000-0100-000019000000}">
      <text>
        <r>
          <rPr>
            <b/>
            <sz val="9"/>
            <color indexed="81"/>
            <rFont val="Tahoma"/>
            <family val="2"/>
          </rPr>
          <t xml:space="preserve">FP:
</t>
        </r>
        <r>
          <rPr>
            <sz val="9"/>
            <color indexed="81"/>
            <rFont val="Tahoma"/>
            <family val="2"/>
          </rPr>
          <t>Habrá segundo evaluador cuando el Jefe inmediato sea de carrera Administrativa o Provisional; este deberá ser de Libre Nombramiento y Remoción.
Si el servidor no tiene segundo evaluador, debe diligenciar "no aplica" para poder continuar con el formato.</t>
        </r>
      </text>
    </comment>
    <comment ref="J43" authorId="0" shapeId="0" xr:uid="{00000000-0006-0000-0100-00001A000000}">
      <text>
        <r>
          <rPr>
            <b/>
            <sz val="9"/>
            <color indexed="81"/>
            <rFont val="Tahoma"/>
            <family val="2"/>
          </rPr>
          <t xml:space="preserve">FP:
</t>
        </r>
        <r>
          <rPr>
            <sz val="9"/>
            <color indexed="81"/>
            <rFont val="Tahoma"/>
            <family val="2"/>
          </rPr>
          <t>Escribir el nombre y apellidos del evaluado</t>
        </r>
      </text>
    </comment>
    <comment ref="P43" authorId="0" shapeId="0" xr:uid="{00000000-0006-0000-0100-00001B000000}">
      <text>
        <r>
          <rPr>
            <b/>
            <sz val="9"/>
            <color indexed="81"/>
            <rFont val="Tahoma"/>
            <family val="2"/>
          </rPr>
          <t xml:space="preserve">FP:
</t>
        </r>
        <r>
          <rPr>
            <sz val="9"/>
            <color indexed="81"/>
            <rFont val="Tahoma"/>
            <family val="2"/>
          </rPr>
          <t>Escribir el nombre y apellidos del jefe inmediato.</t>
        </r>
      </text>
    </comment>
    <comment ref="Z43" authorId="0" shapeId="0" xr:uid="{00000000-0006-0000-0100-00001C000000}">
      <text>
        <r>
          <rPr>
            <b/>
            <sz val="9"/>
            <color indexed="81"/>
            <rFont val="Tahoma"/>
            <family val="2"/>
          </rPr>
          <t xml:space="preserve">FP:
</t>
        </r>
        <r>
          <rPr>
            <sz val="9"/>
            <color indexed="81"/>
            <rFont val="Tahoma"/>
            <family val="2"/>
          </rPr>
          <t>Escribir el nombre y apellidos del segundo evaluador
Si el servidor no tiene segundo evaluador, debe diligenciar no aplica para poder continuar con el formato.</t>
        </r>
      </text>
    </comment>
    <comment ref="J44" authorId="0" shapeId="0" xr:uid="{00000000-0006-0000-0100-00001D000000}">
      <text>
        <r>
          <rPr>
            <b/>
            <sz val="9"/>
            <color indexed="81"/>
            <rFont val="Tahoma"/>
            <family val="2"/>
          </rPr>
          <t xml:space="preserve">FP:
</t>
        </r>
        <r>
          <rPr>
            <sz val="9"/>
            <color indexed="81"/>
            <rFont val="Tahoma"/>
            <family val="2"/>
          </rPr>
          <t>Escribir el número de documento de identificación del evaluado.</t>
        </r>
      </text>
    </comment>
    <comment ref="P44" authorId="0" shapeId="0" xr:uid="{00000000-0006-0000-0100-00001E000000}">
      <text>
        <r>
          <rPr>
            <b/>
            <sz val="9"/>
            <color indexed="81"/>
            <rFont val="Tahoma"/>
            <family val="2"/>
          </rPr>
          <t xml:space="preserve">FP:
</t>
        </r>
        <r>
          <rPr>
            <sz val="9"/>
            <color indexed="81"/>
            <rFont val="Tahoma"/>
            <family val="2"/>
          </rPr>
          <t>Digite el numero de documento de identificación del Jefe Inmediato</t>
        </r>
      </text>
    </comment>
    <comment ref="Z44" authorId="0" shapeId="0" xr:uid="{00000000-0006-0000-0100-00001F000000}">
      <text>
        <r>
          <rPr>
            <b/>
            <sz val="9"/>
            <color indexed="81"/>
            <rFont val="Tahoma"/>
            <family val="2"/>
          </rPr>
          <t xml:space="preserve">FP:
</t>
        </r>
        <r>
          <rPr>
            <sz val="9"/>
            <color indexed="81"/>
            <rFont val="Tahoma"/>
            <family val="2"/>
          </rPr>
          <t>Digite el numero de documento de identificación del  segundo evaluador. 
Si el servidor no tiene segundo evaluador, debe diligenciar no aplica para poder continuar con el formato.</t>
        </r>
      </text>
    </comment>
    <comment ref="J45" authorId="0" shapeId="0" xr:uid="{00000000-0006-0000-0100-000020000000}">
      <text>
        <r>
          <rPr>
            <b/>
            <sz val="9"/>
            <color indexed="81"/>
            <rFont val="Tahoma"/>
            <family val="2"/>
          </rPr>
          <t xml:space="preserve">FP:
</t>
        </r>
        <r>
          <rPr>
            <sz val="9"/>
            <color indexed="81"/>
            <rFont val="Tahoma"/>
            <family val="2"/>
          </rPr>
          <t>Escribir el Cargo de la siguiente manera: denominación - Código Grado.</t>
        </r>
      </text>
    </comment>
    <comment ref="P45" authorId="0" shapeId="0" xr:uid="{00000000-0006-0000-0100-000021000000}">
      <text>
        <r>
          <rPr>
            <b/>
            <sz val="9"/>
            <color indexed="81"/>
            <rFont val="Tahoma"/>
            <family val="2"/>
          </rPr>
          <t xml:space="preserve">FP:
</t>
        </r>
        <r>
          <rPr>
            <sz val="9"/>
            <color indexed="81"/>
            <rFont val="Tahoma"/>
            <family val="2"/>
          </rPr>
          <t xml:space="preserve">Escribir el cargo del jefe inmediato de la siguiente manera: denominación - código, grado.
</t>
        </r>
      </text>
    </comment>
    <comment ref="Z45" authorId="0" shapeId="0" xr:uid="{00000000-0006-0000-0100-000022000000}">
      <text>
        <r>
          <rPr>
            <b/>
            <sz val="9"/>
            <color indexed="81"/>
            <rFont val="Tahoma"/>
            <family val="2"/>
          </rPr>
          <t xml:space="preserve">FP:
</t>
        </r>
        <r>
          <rPr>
            <sz val="9"/>
            <color indexed="81"/>
            <rFont val="Tahoma"/>
            <family val="2"/>
          </rPr>
          <t>Escriba el cargo que esta desempeñando el segundo evaluado, así: Denominación - Código - Grado).
Si el servidor no tiene segundo evaluador, debe diligenciar no aplica para poder continuar con el formato.</t>
        </r>
      </text>
    </comment>
    <comment ref="J46" authorId="0" shapeId="0" xr:uid="{00000000-0006-0000-0100-000023000000}">
      <text>
        <r>
          <rPr>
            <b/>
            <sz val="9"/>
            <color indexed="81"/>
            <rFont val="Tahoma"/>
            <family val="2"/>
          </rPr>
          <t xml:space="preserve">FP:
</t>
        </r>
        <r>
          <rPr>
            <sz val="9"/>
            <color indexed="81"/>
            <rFont val="Tahoma"/>
            <family val="2"/>
          </rPr>
          <t>Escribir la dependencia a la cual pertenece</t>
        </r>
      </text>
    </comment>
    <comment ref="P46" authorId="0" shapeId="0" xr:uid="{00000000-0006-0000-0100-000024000000}">
      <text>
        <r>
          <rPr>
            <b/>
            <sz val="9"/>
            <color indexed="81"/>
            <rFont val="Tahoma"/>
            <family val="2"/>
          </rPr>
          <t xml:space="preserve">FP:
</t>
        </r>
        <r>
          <rPr>
            <sz val="9"/>
            <color indexed="81"/>
            <rFont val="Tahoma"/>
            <family val="2"/>
          </rPr>
          <t xml:space="preserve">Escriba la dependencia donde esta desempeñando el cargo el evaluador
</t>
        </r>
      </text>
    </comment>
    <comment ref="Z46" authorId="0" shapeId="0" xr:uid="{00000000-0006-0000-0100-000025000000}">
      <text>
        <r>
          <rPr>
            <b/>
            <sz val="9"/>
            <color indexed="81"/>
            <rFont val="Tahoma"/>
            <family val="2"/>
          </rPr>
          <t xml:space="preserve">FP:
</t>
        </r>
        <r>
          <rPr>
            <sz val="9"/>
            <color indexed="81"/>
            <rFont val="Tahoma"/>
            <family val="2"/>
          </rPr>
          <t>Escribir la dependencia a la cual pertenece.
Si el servidor no tiene segundo evaluador, debe diligenciar no aplica para poder continuar con el formato.</t>
        </r>
      </text>
    </comment>
    <comment ref="J48" authorId="0" shapeId="0" xr:uid="{00000000-0006-0000-0100-000026000000}">
      <text>
        <r>
          <rPr>
            <b/>
            <sz val="9"/>
            <color indexed="81"/>
            <rFont val="Tahoma"/>
            <family val="2"/>
          </rPr>
          <t xml:space="preserve">FP:
</t>
        </r>
        <r>
          <rPr>
            <sz val="9"/>
            <color indexed="81"/>
            <rFont val="Tahoma"/>
            <family val="2"/>
          </rPr>
          <t xml:space="preserve">Escriba (dd/mm/aa) del diligenciamiento del formato.
</t>
        </r>
      </text>
    </comment>
    <comment ref="A49" authorId="2" shapeId="0" xr:uid="{00000000-0006-0000-0100-000028000000}">
      <text>
        <r>
          <rPr>
            <b/>
            <sz val="9"/>
            <color indexed="81"/>
            <rFont val="Tahoma"/>
            <family val="2"/>
          </rPr>
          <t xml:space="preserve">FP: </t>
        </r>
        <r>
          <rPr>
            <sz val="9"/>
            <color indexed="81"/>
            <rFont val="Tahoma"/>
            <family val="2"/>
          </rPr>
          <t>Diligencie este cuadro si hay alguna observación frente a la concertación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YEIMI</author>
    <author>Monica Andrea Donado Trujillo</author>
    <author>Moni!!</author>
  </authors>
  <commentList>
    <comment ref="L8" authorId="0" shapeId="0" xr:uid="{00000000-0006-0000-0400-000001000000}">
      <text>
        <r>
          <rPr>
            <b/>
            <sz val="9"/>
            <color indexed="81"/>
            <rFont val="Tahoma"/>
            <family val="2"/>
          </rPr>
          <t xml:space="preserve">FP: </t>
        </r>
        <r>
          <rPr>
            <sz val="9"/>
            <color indexed="81"/>
            <rFont val="Tahoma"/>
            <family val="2"/>
          </rPr>
          <t>Diligencie</t>
        </r>
        <r>
          <rPr>
            <sz val="9"/>
            <color indexed="81"/>
            <rFont val="Tahoma"/>
            <family val="2"/>
          </rPr>
          <t xml:space="preserve"> la fecha de inicio (dd/mm/aa) de la evaluación de compromisos</t>
        </r>
      </text>
    </comment>
    <comment ref="Q8" authorId="0" shapeId="0" xr:uid="{00000000-0006-0000-0400-000002000000}">
      <text>
        <r>
          <rPr>
            <b/>
            <sz val="9"/>
            <color indexed="81"/>
            <rFont val="Tahoma"/>
            <family val="2"/>
          </rPr>
          <t xml:space="preserve">FP: </t>
        </r>
        <r>
          <rPr>
            <sz val="9"/>
            <color indexed="81"/>
            <rFont val="Tahoma"/>
            <family val="2"/>
          </rPr>
          <t xml:space="preserve">Escriba la fecha de finalización del periodo que evalúa (dd/mm/aa)  </t>
        </r>
      </text>
    </comment>
    <comment ref="AA8" authorId="1" shapeId="0" xr:uid="{00000000-0006-0000-0400-000003000000}">
      <text>
        <r>
          <rPr>
            <b/>
            <sz val="9"/>
            <color indexed="81"/>
            <rFont val="Tahoma"/>
            <family val="2"/>
          </rPr>
          <t>FP:</t>
        </r>
        <r>
          <rPr>
            <sz val="9"/>
            <color indexed="81"/>
            <rFont val="Tahoma"/>
            <family val="2"/>
          </rPr>
          <t xml:space="preserve">
Sumara el numero de días de acuerdo con las fechas establecidas</t>
        </r>
      </text>
    </comment>
    <comment ref="AD8" authorId="1" shapeId="0" xr:uid="{00000000-0006-0000-0400-000004000000}">
      <text>
        <r>
          <rPr>
            <b/>
            <sz val="9"/>
            <color indexed="81"/>
            <rFont val="Tahoma"/>
            <family val="2"/>
          </rPr>
          <t xml:space="preserve">FP: </t>
        </r>
        <r>
          <rPr>
            <sz val="9"/>
            <color indexed="81"/>
            <rFont val="Tahoma"/>
            <family val="2"/>
          </rPr>
          <t>El nivel de empleo es el que se encuentra establecido en la concertación formato N° 1</t>
        </r>
      </text>
    </comment>
    <comment ref="A9" authorId="2" shapeId="0" xr:uid="{00000000-0006-0000-0400-000005000000}">
      <text>
        <r>
          <rPr>
            <b/>
            <sz val="9"/>
            <color indexed="81"/>
            <rFont val="Tahoma"/>
            <family val="2"/>
          </rPr>
          <t xml:space="preserve">FP: </t>
        </r>
        <r>
          <rPr>
            <sz val="9"/>
            <color indexed="81"/>
            <rFont val="Tahoma"/>
            <family val="2"/>
          </rPr>
          <t xml:space="preserve">Muestra el caso de evaluación que se realizará 
</t>
        </r>
      </text>
    </comment>
    <comment ref="J9" authorId="0" shapeId="0" xr:uid="{00000000-0006-0000-0400-000006000000}">
      <text>
        <r>
          <rPr>
            <b/>
            <sz val="9"/>
            <color indexed="81"/>
            <rFont val="Tahoma"/>
            <family val="2"/>
          </rPr>
          <t xml:space="preserve">FP: </t>
        </r>
        <r>
          <rPr>
            <sz val="9"/>
            <color indexed="81"/>
            <rFont val="Tahoma"/>
            <family val="2"/>
          </rPr>
          <t>De acuerdo con la evaluación el formato seleccionará el caso de la evaluación.</t>
        </r>
      </text>
    </comment>
    <comment ref="B11" authorId="1" shapeId="0" xr:uid="{00000000-0006-0000-0400-000007000000}">
      <text>
        <r>
          <rPr>
            <b/>
            <sz val="9"/>
            <color indexed="81"/>
            <rFont val="Tahoma"/>
            <family val="2"/>
          </rPr>
          <t xml:space="preserve">FP:
</t>
        </r>
        <r>
          <rPr>
            <sz val="9"/>
            <color indexed="81"/>
            <rFont val="Tahoma"/>
            <family val="2"/>
          </rPr>
          <t>Esta información es la que se encuentra diligenciada en el formato N° 1 concertación</t>
        </r>
      </text>
    </comment>
    <comment ref="O11" authorId="0" shapeId="0" xr:uid="{00000000-0006-0000-0400-000008000000}">
      <text>
        <r>
          <rPr>
            <b/>
            <sz val="9"/>
            <color indexed="81"/>
            <rFont val="Tahoma"/>
            <family val="2"/>
          </rPr>
          <t xml:space="preserve">FP: </t>
        </r>
        <r>
          <rPr>
            <sz val="9"/>
            <color indexed="81"/>
            <rFont val="Tahoma"/>
            <family val="2"/>
          </rPr>
          <t>Esta información es la que se encuentra diligenciada en el formato N° 1 concertación</t>
        </r>
      </text>
    </comment>
    <comment ref="X11" authorId="2" shapeId="0" xr:uid="{00000000-0006-0000-0400-000009000000}">
      <text>
        <r>
          <rPr>
            <b/>
            <sz val="9"/>
            <color indexed="81"/>
            <rFont val="Tahoma"/>
            <family val="2"/>
          </rPr>
          <t xml:space="preserve">FP: </t>
        </r>
        <r>
          <rPr>
            <sz val="9"/>
            <color indexed="81"/>
            <rFont val="Tahoma"/>
            <family val="2"/>
          </rPr>
          <t>Esta información es la que se encuentra diligenciada en el formato N° 1 concertación</t>
        </r>
      </text>
    </comment>
    <comment ref="AB11" authorId="1" shapeId="0" xr:uid="{00000000-0006-0000-0400-00000A000000}">
      <text>
        <r>
          <rPr>
            <b/>
            <sz val="9"/>
            <color indexed="81"/>
            <rFont val="Tahoma"/>
            <family val="2"/>
          </rPr>
          <t xml:space="preserve">FP: </t>
        </r>
        <r>
          <rPr>
            <sz val="9"/>
            <color indexed="81"/>
            <rFont val="Tahoma"/>
            <family val="2"/>
          </rPr>
          <t xml:space="preserve">Se debe incluir comentarios y las rutas donde se encuentra el portafolio de evidencias. </t>
        </r>
      </text>
    </comment>
    <comment ref="AJ11" authorId="0" shapeId="0" xr:uid="{00000000-0006-0000-0400-00000B000000}">
      <text>
        <r>
          <rPr>
            <b/>
            <sz val="9"/>
            <color indexed="81"/>
            <rFont val="Tahoma"/>
            <family val="2"/>
          </rPr>
          <t>FP:</t>
        </r>
        <r>
          <rPr>
            <sz val="9"/>
            <color indexed="81"/>
            <rFont val="Tahoma"/>
            <family val="2"/>
          </rPr>
          <t xml:space="preserve">
Esta información es la que se encuentra diligenciada en el formato N° 1 concertación</t>
        </r>
      </text>
    </comment>
    <comment ref="AK11" authorId="0" shapeId="0" xr:uid="{00000000-0006-0000-0400-00000C000000}">
      <text>
        <r>
          <rPr>
            <b/>
            <sz val="9"/>
            <color indexed="81"/>
            <rFont val="Tahoma"/>
            <family val="2"/>
          </rPr>
          <t xml:space="preserve">FP:
</t>
        </r>
        <r>
          <rPr>
            <sz val="9"/>
            <color indexed="81"/>
            <rFont val="Tahoma"/>
            <family val="2"/>
          </rPr>
          <t>Determine el porcentaje de ejecución de cada una de las metas. 
El logro puede ser desde 0% hasta el 100%</t>
        </r>
      </text>
    </comment>
    <comment ref="AL11" authorId="0" shapeId="0" xr:uid="{00000000-0006-0000-0400-00000D000000}">
      <text>
        <r>
          <rPr>
            <b/>
            <sz val="9"/>
            <color indexed="81"/>
            <rFont val="Tahoma"/>
            <family val="2"/>
          </rPr>
          <t xml:space="preserve">FP:
</t>
        </r>
        <r>
          <rPr>
            <sz val="9"/>
            <color indexed="81"/>
            <rFont val="Tahoma"/>
            <family val="2"/>
          </rPr>
          <t>Muestra el grado de cumplimiento de los compromisos.</t>
        </r>
      </text>
    </comment>
    <comment ref="A33" authorId="2" shapeId="0" xr:uid="{00000000-0006-0000-0400-00000E000000}">
      <text>
        <r>
          <rPr>
            <b/>
            <sz val="9"/>
            <color indexed="81"/>
            <rFont val="Tahoma"/>
            <family val="2"/>
          </rPr>
          <t xml:space="preserve">FP: </t>
        </r>
        <r>
          <rPr>
            <sz val="9"/>
            <color indexed="81"/>
            <rFont val="Tahoma"/>
            <family val="2"/>
          </rPr>
          <t xml:space="preserve">Muestra el total de los compromisos laborales </t>
        </r>
      </text>
    </comment>
    <comment ref="B35" authorId="0" shapeId="0" xr:uid="{00000000-0006-0000-0400-00000F000000}">
      <text>
        <r>
          <rPr>
            <b/>
            <sz val="9"/>
            <color indexed="81"/>
            <rFont val="Tahoma"/>
            <family val="2"/>
          </rPr>
          <t xml:space="preserve">FP: </t>
        </r>
        <r>
          <rPr>
            <sz val="9"/>
            <color indexed="81"/>
            <rFont val="Tahoma"/>
            <family val="2"/>
          </rPr>
          <t>Nivel jerárquico del cargo que desempeña.
Esta información es la que se encuentra diligenciada en el formato N° 1 concertación</t>
        </r>
      </text>
    </comment>
    <comment ref="K35" authorId="2" shapeId="0" xr:uid="{00000000-0006-0000-0400-000010000000}">
      <text>
        <r>
          <rPr>
            <b/>
            <sz val="9"/>
            <color indexed="81"/>
            <rFont val="Tahoma"/>
            <family val="2"/>
          </rPr>
          <t xml:space="preserve">FP: </t>
        </r>
        <r>
          <rPr>
            <sz val="9"/>
            <color indexed="81"/>
            <rFont val="Tahoma"/>
            <family val="2"/>
          </rPr>
          <t>Escoja máximo 4 competencias de la lista desplegable asociada.
Esta información es la que se encuentra diligenciada en el formato N° 1 concertación</t>
        </r>
      </text>
    </comment>
    <comment ref="S35" authorId="0" shapeId="0" xr:uid="{00000000-0006-0000-0400-000011000000}">
      <text>
        <r>
          <rPr>
            <b/>
            <sz val="9"/>
            <color indexed="81"/>
            <rFont val="Tahoma"/>
            <family val="2"/>
          </rPr>
          <t xml:space="preserve">FP:
</t>
        </r>
        <r>
          <rPr>
            <sz val="9"/>
            <color indexed="81"/>
            <rFont val="Tahoma"/>
            <family val="2"/>
          </rPr>
          <t>Esta información es la que se encuentra diligenciada en el formato N° 1 concertación.</t>
        </r>
      </text>
    </comment>
    <comment ref="AA35" authorId="0" shapeId="0" xr:uid="{00000000-0006-0000-0400-000012000000}">
      <text>
        <r>
          <rPr>
            <b/>
            <sz val="9"/>
            <color indexed="81"/>
            <rFont val="Tahoma"/>
            <family val="2"/>
          </rPr>
          <t>FP:</t>
        </r>
        <r>
          <rPr>
            <sz val="9"/>
            <color indexed="81"/>
            <rFont val="Tahoma"/>
            <family val="2"/>
          </rPr>
          <t xml:space="preserve">
Seleccione de la lista desplegable el nivel de frecuencia </t>
        </r>
      </text>
    </comment>
    <comment ref="AG35" authorId="1" shapeId="0" xr:uid="{00000000-0006-0000-0400-000013000000}">
      <text>
        <r>
          <rPr>
            <b/>
            <sz val="9"/>
            <color indexed="81"/>
            <rFont val="Tahoma"/>
            <family val="2"/>
          </rPr>
          <t xml:space="preserve">FP: 
</t>
        </r>
        <r>
          <rPr>
            <sz val="9"/>
            <color indexed="81"/>
            <rFont val="Tahoma"/>
            <family val="2"/>
          </rPr>
          <t xml:space="preserve">Muestra la descripción del nivel de desarrollo de acuerdo con el escogido </t>
        </r>
      </text>
    </comment>
    <comment ref="AJ35" authorId="2" shapeId="0" xr:uid="{00000000-0006-0000-0400-000014000000}">
      <text>
        <r>
          <rPr>
            <b/>
            <sz val="9"/>
            <color indexed="81"/>
            <rFont val="Tahoma"/>
            <family val="2"/>
          </rPr>
          <t xml:space="preserve">FP: </t>
        </r>
        <r>
          <rPr>
            <sz val="9"/>
            <color indexed="81"/>
            <rFont val="Tahoma"/>
            <family val="2"/>
          </rPr>
          <t xml:space="preserve">Muestra el resultado cuantitativo del nivel de desarrollo de acuerdo con el escogido </t>
        </r>
      </text>
    </comment>
    <comment ref="A40" authorId="2" shapeId="0" xr:uid="{00000000-0006-0000-0400-000015000000}">
      <text>
        <r>
          <rPr>
            <b/>
            <sz val="9"/>
            <color indexed="81"/>
            <rFont val="Tahoma"/>
            <family val="2"/>
          </rPr>
          <t xml:space="preserve">FP: </t>
        </r>
        <r>
          <rPr>
            <sz val="9"/>
            <color indexed="81"/>
            <rFont val="Tahoma"/>
            <family val="2"/>
          </rPr>
          <t>Muestra el total de los compromisos comportamentales</t>
        </r>
      </text>
    </comment>
    <comment ref="A41" authorId="2" shapeId="0" xr:uid="{00000000-0006-0000-0400-000016000000}">
      <text>
        <r>
          <rPr>
            <b/>
            <sz val="9"/>
            <color indexed="81"/>
            <rFont val="Tahoma"/>
            <family val="2"/>
          </rPr>
          <t xml:space="preserve">FP: </t>
        </r>
        <r>
          <rPr>
            <sz val="9"/>
            <color indexed="81"/>
            <rFont val="Tahoma"/>
            <family val="2"/>
          </rPr>
          <t>El formato trae la información que se encuentra en evaluaciones eventuales para compromisos laborales, si las hay.</t>
        </r>
      </text>
    </comment>
    <comment ref="R41" authorId="2" shapeId="0" xr:uid="{00000000-0006-0000-0400-000017000000}">
      <text>
        <r>
          <rPr>
            <b/>
            <sz val="9"/>
            <color indexed="81"/>
            <rFont val="Tahoma"/>
            <family val="2"/>
          </rPr>
          <t xml:space="preserve">FP: </t>
        </r>
        <r>
          <rPr>
            <sz val="9"/>
            <color indexed="81"/>
            <rFont val="Tahoma"/>
            <family val="2"/>
          </rPr>
          <t>El formato trae la información que se encuentra en evaluaciones eventuales para compromisos comportamentales, si las hay.</t>
        </r>
      </text>
    </comment>
    <comment ref="A42" authorId="2" shapeId="0" xr:uid="{00000000-0006-0000-0400-000018000000}">
      <text>
        <r>
          <rPr>
            <b/>
            <sz val="9"/>
            <color indexed="81"/>
            <rFont val="Tahoma"/>
            <family val="2"/>
          </rPr>
          <t xml:space="preserve">FP: </t>
        </r>
        <r>
          <rPr>
            <sz val="9"/>
            <color indexed="81"/>
            <rFont val="Tahoma"/>
            <family val="2"/>
          </rPr>
          <t>Esta información la trae del total compromisos laborales y lo multiplica por el 80%</t>
        </r>
      </text>
    </comment>
    <comment ref="R42" authorId="2" shapeId="0" xr:uid="{00000000-0006-0000-0400-000019000000}">
      <text>
        <r>
          <rPr>
            <b/>
            <sz val="9"/>
            <color indexed="81"/>
            <rFont val="Tahoma"/>
            <family val="2"/>
          </rPr>
          <t xml:space="preserve">FP: </t>
        </r>
        <r>
          <rPr>
            <sz val="9"/>
            <color indexed="81"/>
            <rFont val="Tahoma"/>
            <family val="2"/>
          </rPr>
          <t>Esta información la trae del total compromisos Comportamentales y lo multiplica por el 20%</t>
        </r>
      </text>
    </comment>
    <comment ref="AJ42" authorId="2" shapeId="0" xr:uid="{00000000-0006-0000-0400-00001A000000}">
      <text>
        <r>
          <rPr>
            <b/>
            <sz val="9"/>
            <color indexed="81"/>
            <rFont val="Tahoma"/>
            <family val="2"/>
          </rPr>
          <t xml:space="preserve">FP: </t>
        </r>
        <r>
          <rPr>
            <sz val="9"/>
            <color indexed="81"/>
            <rFont val="Tahoma"/>
            <family val="2"/>
          </rPr>
          <t xml:space="preserve">El formato consolida el total de la calificación del semestre 1, sobre 100 puntos. </t>
        </r>
      </text>
    </comment>
    <comment ref="M44" authorId="0" shapeId="0" xr:uid="{00000000-0006-0000-0400-00001B000000}">
      <text>
        <r>
          <rPr>
            <b/>
            <sz val="9"/>
            <color indexed="81"/>
            <rFont val="Tahoma"/>
            <family val="2"/>
          </rPr>
          <t xml:space="preserve">DAFP: </t>
        </r>
        <r>
          <rPr>
            <sz val="9"/>
            <color indexed="81"/>
            <rFont val="Tahoma"/>
            <family val="2"/>
          </rPr>
          <t xml:space="preserve">Escriba ciudad y fecha de diligenciamiento del formato.(dd/mm/aaaa)
</t>
        </r>
      </text>
    </comment>
    <comment ref="M45" authorId="1" shapeId="0" xr:uid="{00000000-0006-0000-0400-00001C000000}">
      <text>
        <r>
          <rPr>
            <b/>
            <sz val="9"/>
            <color indexed="81"/>
            <rFont val="Tahoma"/>
            <family val="2"/>
          </rPr>
          <t xml:space="preserve">FP:
</t>
        </r>
        <r>
          <rPr>
            <sz val="9"/>
            <color indexed="81"/>
            <rFont val="Tahoma"/>
            <family val="2"/>
          </rPr>
          <t xml:space="preserve">La información se encuentra establecida desde el formato de concertación
</t>
        </r>
      </text>
    </comment>
    <comment ref="V45" authorId="1" shapeId="0" xr:uid="{00000000-0006-0000-0400-00001D000000}">
      <text>
        <r>
          <rPr>
            <b/>
            <sz val="9"/>
            <color indexed="81"/>
            <rFont val="Tahoma"/>
            <family val="2"/>
          </rPr>
          <t xml:space="preserve">FP:
</t>
        </r>
        <r>
          <rPr>
            <sz val="9"/>
            <color indexed="81"/>
            <rFont val="Tahoma"/>
            <family val="2"/>
          </rPr>
          <t>La información se encuentra establecida desde el formato de concertación</t>
        </r>
      </text>
    </comment>
    <comment ref="AG45" authorId="1" shapeId="0" xr:uid="{00000000-0006-0000-0400-00001E000000}">
      <text>
        <r>
          <rPr>
            <b/>
            <sz val="9"/>
            <color indexed="81"/>
            <rFont val="Tahoma"/>
            <family val="2"/>
          </rPr>
          <t xml:space="preserve">FP:
</t>
        </r>
        <r>
          <rPr>
            <sz val="9"/>
            <color indexed="81"/>
            <rFont val="Tahoma"/>
            <family val="2"/>
          </rPr>
          <t>La información se encuentra establecida desde el formato de concertación</t>
        </r>
      </text>
    </comment>
    <comment ref="A51" authorId="1" shapeId="0" xr:uid="{00000000-0006-0000-0400-00001F000000}">
      <text>
        <r>
          <rPr>
            <b/>
            <sz val="9"/>
            <color indexed="81"/>
            <rFont val="Tahoma"/>
            <family val="2"/>
          </rPr>
          <t xml:space="preserve">FP: </t>
        </r>
        <r>
          <rPr>
            <sz val="9"/>
            <color indexed="81"/>
            <rFont val="Tahoma"/>
            <family val="2"/>
          </rPr>
          <t>Diligencie este cuadro si hay alguna observación frente a la evaluación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YEIMI</author>
    <author>Monica Andrea Donado Trujillo</author>
    <author>Moni!!</author>
  </authors>
  <commentList>
    <comment ref="L8" authorId="0" shapeId="0" xr:uid="{00000000-0006-0000-0500-000001000000}">
      <text>
        <r>
          <rPr>
            <b/>
            <sz val="9"/>
            <color indexed="81"/>
            <rFont val="Tahoma"/>
            <family val="2"/>
          </rPr>
          <t xml:space="preserve">FP: </t>
        </r>
        <r>
          <rPr>
            <sz val="9"/>
            <color indexed="81"/>
            <rFont val="Tahoma"/>
            <family val="2"/>
          </rPr>
          <t>Diligencie</t>
        </r>
        <r>
          <rPr>
            <sz val="9"/>
            <color indexed="81"/>
            <rFont val="Tahoma"/>
            <family val="2"/>
          </rPr>
          <t xml:space="preserve"> la fecha de inicio (dd/mm/aa) de la evaluación de compromisos</t>
        </r>
      </text>
    </comment>
    <comment ref="S8" authorId="0" shapeId="0" xr:uid="{00000000-0006-0000-0500-000002000000}">
      <text>
        <r>
          <rPr>
            <b/>
            <sz val="9"/>
            <color indexed="81"/>
            <rFont val="Tahoma"/>
            <family val="2"/>
          </rPr>
          <t xml:space="preserve">FP: </t>
        </r>
        <r>
          <rPr>
            <sz val="9"/>
            <color indexed="81"/>
            <rFont val="Tahoma"/>
            <family val="2"/>
          </rPr>
          <t xml:space="preserve">Escriba la fecha de finalización del periodo que evalúa (dd/mm/aa)  </t>
        </r>
      </text>
    </comment>
    <comment ref="AG8" authorId="1" shapeId="0" xr:uid="{00000000-0006-0000-0500-000003000000}">
      <text>
        <r>
          <rPr>
            <b/>
            <sz val="9"/>
            <color indexed="81"/>
            <rFont val="Tahoma"/>
            <family val="2"/>
          </rPr>
          <t>FP:</t>
        </r>
        <r>
          <rPr>
            <sz val="9"/>
            <color indexed="81"/>
            <rFont val="Tahoma"/>
            <family val="2"/>
          </rPr>
          <t xml:space="preserve">
Esta celda suma el numero de días de acuerdo con las fechas establecidas</t>
        </r>
      </text>
    </comment>
    <comment ref="AS8" authorId="1" shapeId="0" xr:uid="{00000000-0006-0000-0500-000004000000}">
      <text>
        <r>
          <rPr>
            <b/>
            <sz val="9"/>
            <color indexed="81"/>
            <rFont val="Tahoma"/>
            <family val="2"/>
          </rPr>
          <t>FP:</t>
        </r>
        <r>
          <rPr>
            <sz val="9"/>
            <color indexed="81"/>
            <rFont val="Tahoma"/>
            <family val="2"/>
          </rPr>
          <t xml:space="preserve"> El nivel de empleo 
es el que se encuentra establecido en la concertación formato N° 1</t>
        </r>
      </text>
    </comment>
    <comment ref="J9" authorId="0" shapeId="0" xr:uid="{00000000-0006-0000-0500-000005000000}">
      <text>
        <r>
          <rPr>
            <b/>
            <sz val="9"/>
            <color indexed="81"/>
            <rFont val="Tahoma"/>
            <family val="2"/>
          </rPr>
          <t xml:space="preserve">FP: </t>
        </r>
        <r>
          <rPr>
            <sz val="9"/>
            <color indexed="81"/>
            <rFont val="Tahoma"/>
            <family val="2"/>
          </rPr>
          <t>De acuerdo con la evaluación el formato seleccionará el caso de la evaluación.</t>
        </r>
      </text>
    </comment>
    <comment ref="B11" authorId="1" shapeId="0" xr:uid="{00000000-0006-0000-0500-000006000000}">
      <text>
        <r>
          <rPr>
            <b/>
            <sz val="9"/>
            <color indexed="81"/>
            <rFont val="Tahoma"/>
            <family val="2"/>
          </rPr>
          <t xml:space="preserve">FP:
</t>
        </r>
        <r>
          <rPr>
            <sz val="9"/>
            <color indexed="81"/>
            <rFont val="Tahoma"/>
            <family val="2"/>
          </rPr>
          <t>Esta información es la que se encuentra diligenciada en el formato N° 1 concertación</t>
        </r>
      </text>
    </comment>
    <comment ref="N11" authorId="0" shapeId="0" xr:uid="{00000000-0006-0000-0500-000007000000}">
      <text>
        <r>
          <rPr>
            <b/>
            <sz val="9"/>
            <color indexed="81"/>
            <rFont val="Tahoma"/>
            <family val="2"/>
          </rPr>
          <t xml:space="preserve">FP:
</t>
        </r>
        <r>
          <rPr>
            <sz val="9"/>
            <color indexed="81"/>
            <rFont val="Tahoma"/>
            <family val="2"/>
          </rPr>
          <t>Esta información es la que se encuentra diligenciada en el formato N° 1 concertación</t>
        </r>
      </text>
    </comment>
    <comment ref="AD11" authorId="1" shapeId="0" xr:uid="{00000000-0006-0000-0500-000008000000}">
      <text>
        <r>
          <rPr>
            <b/>
            <sz val="9"/>
            <color indexed="81"/>
            <rFont val="Tahoma"/>
            <family val="2"/>
          </rPr>
          <t xml:space="preserve">FP:
</t>
        </r>
        <r>
          <rPr>
            <sz val="9"/>
            <color indexed="81"/>
            <rFont val="Tahoma"/>
            <family val="2"/>
          </rPr>
          <t>Esta información es la que se encuentra diligenciada en el formato N° 1 concertación</t>
        </r>
      </text>
    </comment>
    <comment ref="AI11" authorId="1" shapeId="0" xr:uid="{00000000-0006-0000-0500-000009000000}">
      <text>
        <r>
          <rPr>
            <b/>
            <sz val="9"/>
            <color indexed="81"/>
            <rFont val="Tahoma"/>
            <family val="2"/>
          </rPr>
          <t xml:space="preserve">FP: </t>
        </r>
        <r>
          <rPr>
            <sz val="9"/>
            <color indexed="81"/>
            <rFont val="Tahoma"/>
            <family val="2"/>
          </rPr>
          <t>Se debe incluir comentarios y las rutas donde se encuentra el portafolio de evidencias.</t>
        </r>
        <r>
          <rPr>
            <b/>
            <sz val="9"/>
            <color indexed="81"/>
            <rFont val="Tahoma"/>
            <family val="2"/>
          </rPr>
          <t xml:space="preserve"> </t>
        </r>
      </text>
    </comment>
    <comment ref="AT11" authorId="0" shapeId="0" xr:uid="{00000000-0006-0000-0500-00000A000000}">
      <text>
        <r>
          <rPr>
            <b/>
            <sz val="9"/>
            <color indexed="81"/>
            <rFont val="Tahoma"/>
            <family val="2"/>
          </rPr>
          <t xml:space="preserve">FP:
</t>
        </r>
        <r>
          <rPr>
            <sz val="9"/>
            <color indexed="81"/>
            <rFont val="Tahoma"/>
            <family val="2"/>
          </rPr>
          <t>Esta información es la que se encuentra diligenciada en el formato N° 1 concertación</t>
        </r>
      </text>
    </comment>
    <comment ref="AU11" authorId="0" shapeId="0" xr:uid="{00000000-0006-0000-0500-00000B000000}">
      <text>
        <r>
          <rPr>
            <b/>
            <sz val="9"/>
            <color indexed="81"/>
            <rFont val="Tahoma"/>
            <family val="2"/>
          </rPr>
          <t xml:space="preserve">FP:
</t>
        </r>
        <r>
          <rPr>
            <sz val="9"/>
            <color indexed="81"/>
            <rFont val="Tahoma"/>
            <family val="2"/>
          </rPr>
          <t>Determine el porcentaje de ejecución de cada una de las metas. 
El logro puede ser desde 0% hasta el 100%</t>
        </r>
      </text>
    </comment>
    <comment ref="AW11" authorId="0" shapeId="0" xr:uid="{00000000-0006-0000-0500-00000C000000}">
      <text>
        <r>
          <rPr>
            <b/>
            <sz val="9"/>
            <color indexed="81"/>
            <rFont val="Tahoma"/>
            <family val="2"/>
          </rPr>
          <t xml:space="preserve">FP:
</t>
        </r>
        <r>
          <rPr>
            <sz val="9"/>
            <color indexed="81"/>
            <rFont val="Tahoma"/>
            <family val="2"/>
          </rPr>
          <t>Muestra el grado de cumplimiento de los compromisos.</t>
        </r>
      </text>
    </comment>
    <comment ref="A33" authorId="2" shapeId="0" xr:uid="{00000000-0006-0000-0500-00000D000000}">
      <text>
        <r>
          <rPr>
            <b/>
            <sz val="9"/>
            <color indexed="81"/>
            <rFont val="Tahoma"/>
            <family val="2"/>
          </rPr>
          <t xml:space="preserve">FP: </t>
        </r>
        <r>
          <rPr>
            <sz val="9"/>
            <color indexed="81"/>
            <rFont val="Tahoma"/>
            <family val="2"/>
          </rPr>
          <t xml:space="preserve">Muestra el total de los compromisos laborales </t>
        </r>
      </text>
    </comment>
    <comment ref="B35" authorId="0" shapeId="0" xr:uid="{00000000-0006-0000-0500-00000E000000}">
      <text>
        <r>
          <rPr>
            <b/>
            <sz val="9"/>
            <color indexed="81"/>
            <rFont val="Tahoma"/>
            <family val="2"/>
          </rPr>
          <t xml:space="preserve">FP:
</t>
        </r>
        <r>
          <rPr>
            <sz val="9"/>
            <color indexed="81"/>
            <rFont val="Tahoma"/>
            <family val="2"/>
          </rPr>
          <t xml:space="preserve">Esta información es la que se encuentra diligenciada en el formato N° 1 concertación
</t>
        </r>
      </text>
    </comment>
    <comment ref="K35" authorId="2" shapeId="0" xr:uid="{00000000-0006-0000-0500-00000F000000}">
      <text>
        <r>
          <rPr>
            <b/>
            <sz val="9"/>
            <color indexed="81"/>
            <rFont val="Tahoma"/>
            <family val="2"/>
          </rPr>
          <t xml:space="preserve">FP:
</t>
        </r>
        <r>
          <rPr>
            <sz val="9"/>
            <color indexed="81"/>
            <rFont val="Tahoma"/>
            <family val="2"/>
          </rPr>
          <t>Esta información es la que se encuentra diligenciada en el formato N° 1 concertación</t>
        </r>
      </text>
    </comment>
    <comment ref="U35" authorId="0" shapeId="0" xr:uid="{00000000-0006-0000-0500-000010000000}">
      <text>
        <r>
          <rPr>
            <b/>
            <sz val="9"/>
            <color indexed="81"/>
            <rFont val="Tahoma"/>
            <family val="2"/>
          </rPr>
          <t xml:space="preserve">FP:
</t>
        </r>
        <r>
          <rPr>
            <sz val="9"/>
            <color indexed="81"/>
            <rFont val="Tahoma"/>
            <family val="2"/>
          </rPr>
          <t xml:space="preserve">Esta información es la que se encuentra diligenciada en el formato N° 1 concertación
</t>
        </r>
      </text>
    </comment>
    <comment ref="AG35" authorId="0" shapeId="0" xr:uid="{00000000-0006-0000-0500-000011000000}">
      <text>
        <r>
          <rPr>
            <b/>
            <sz val="9"/>
            <color indexed="81"/>
            <rFont val="Tahoma"/>
            <family val="2"/>
          </rPr>
          <t xml:space="preserve">FP:
</t>
        </r>
        <r>
          <rPr>
            <sz val="9"/>
            <color indexed="81"/>
            <rFont val="Tahoma"/>
            <family val="2"/>
          </rPr>
          <t xml:space="preserve">Seleccione de la lista desplegable el nivel de frecuencia  </t>
        </r>
      </text>
    </comment>
    <comment ref="AP35" authorId="1" shapeId="0" xr:uid="{00000000-0006-0000-0500-000012000000}">
      <text>
        <r>
          <rPr>
            <b/>
            <sz val="9"/>
            <color indexed="81"/>
            <rFont val="Tahoma"/>
            <family val="2"/>
          </rPr>
          <t xml:space="preserve">FP: 
</t>
        </r>
        <r>
          <rPr>
            <sz val="9"/>
            <color indexed="81"/>
            <rFont val="Tahoma"/>
            <family val="2"/>
          </rPr>
          <t xml:space="preserve">Muestra la descripción del nivel de desarrollo de acuerdo con el seleccionado. </t>
        </r>
      </text>
    </comment>
    <comment ref="AT35" authorId="2" shapeId="0" xr:uid="{00000000-0006-0000-0500-000013000000}">
      <text>
        <r>
          <rPr>
            <b/>
            <sz val="9"/>
            <color indexed="81"/>
            <rFont val="Tahoma"/>
            <family val="2"/>
          </rPr>
          <t>FP:</t>
        </r>
        <r>
          <rPr>
            <sz val="9"/>
            <color indexed="81"/>
            <rFont val="Tahoma"/>
            <family val="2"/>
          </rPr>
          <t xml:space="preserve"> Muestra el resultado cuantitativo del nivel de desarrollo de acuerdo con el seleccionado.</t>
        </r>
      </text>
    </comment>
    <comment ref="A40" authorId="2" shapeId="0" xr:uid="{00000000-0006-0000-0500-000014000000}">
      <text>
        <r>
          <rPr>
            <b/>
            <sz val="9"/>
            <color indexed="81"/>
            <rFont val="Tahoma"/>
            <family val="2"/>
          </rPr>
          <t xml:space="preserve">FP: </t>
        </r>
        <r>
          <rPr>
            <sz val="9"/>
            <color indexed="81"/>
            <rFont val="Tahoma"/>
            <family val="2"/>
          </rPr>
          <t>Muestra el total de los compromisos comportamentales</t>
        </r>
      </text>
    </comment>
    <comment ref="A41" authorId="2" shapeId="0" xr:uid="{00000000-0006-0000-0500-000015000000}">
      <text>
        <r>
          <rPr>
            <b/>
            <sz val="9"/>
            <color indexed="81"/>
            <rFont val="Tahoma"/>
            <family val="2"/>
          </rPr>
          <t xml:space="preserve">FP: </t>
        </r>
        <r>
          <rPr>
            <sz val="9"/>
            <color indexed="81"/>
            <rFont val="Tahoma"/>
            <family val="2"/>
          </rPr>
          <t>El formato trae la información que se encuentra en evaluaciones eventuales para compromisos laborales, si las hay.</t>
        </r>
      </text>
    </comment>
    <comment ref="T41" authorId="2" shapeId="0" xr:uid="{00000000-0006-0000-0500-000016000000}">
      <text>
        <r>
          <rPr>
            <b/>
            <sz val="9"/>
            <color indexed="81"/>
            <rFont val="Tahoma"/>
            <family val="2"/>
          </rPr>
          <t xml:space="preserve">FP: </t>
        </r>
        <r>
          <rPr>
            <sz val="9"/>
            <color indexed="81"/>
            <rFont val="Tahoma"/>
            <family val="2"/>
          </rPr>
          <t>El formato trae la información que se encuentra en evaluaciones eventuales para compromisos comportamentales, si las hay.</t>
        </r>
      </text>
    </comment>
    <comment ref="A42" authorId="2" shapeId="0" xr:uid="{00000000-0006-0000-0500-000017000000}">
      <text>
        <r>
          <rPr>
            <b/>
            <sz val="9"/>
            <color indexed="81"/>
            <rFont val="Tahoma"/>
            <family val="2"/>
          </rPr>
          <t xml:space="preserve">FP: </t>
        </r>
        <r>
          <rPr>
            <sz val="9"/>
            <color indexed="81"/>
            <rFont val="Tahoma"/>
            <family val="2"/>
          </rPr>
          <t>Esta información la trae del total compromisos laborales y lo multiplica por el 80%</t>
        </r>
      </text>
    </comment>
    <comment ref="T42" authorId="2" shapeId="0" xr:uid="{00000000-0006-0000-0500-000018000000}">
      <text>
        <r>
          <rPr>
            <b/>
            <sz val="9"/>
            <color indexed="81"/>
            <rFont val="Tahoma"/>
            <family val="2"/>
          </rPr>
          <t xml:space="preserve">FP: </t>
        </r>
        <r>
          <rPr>
            <sz val="9"/>
            <color indexed="81"/>
            <rFont val="Tahoma"/>
            <family val="2"/>
          </rPr>
          <t>Esta información la trae del total compromisos Comportamentales y lo multiplica por el 20%</t>
        </r>
      </text>
    </comment>
    <comment ref="AT42" authorId="2" shapeId="0" xr:uid="{00000000-0006-0000-0500-000019000000}">
      <text>
        <r>
          <rPr>
            <b/>
            <sz val="9"/>
            <color indexed="81"/>
            <rFont val="Tahoma"/>
            <family val="2"/>
          </rPr>
          <t xml:space="preserve">FP: </t>
        </r>
        <r>
          <rPr>
            <sz val="9"/>
            <color indexed="81"/>
            <rFont val="Tahoma"/>
            <family val="2"/>
          </rPr>
          <t xml:space="preserve">El formato consolida el total de la calificación del semestre 1, sobre 100 puntos. </t>
        </r>
      </text>
    </comment>
    <comment ref="M44" authorId="0" shapeId="0" xr:uid="{00000000-0006-0000-0500-00001A000000}">
      <text>
        <r>
          <rPr>
            <b/>
            <sz val="9"/>
            <color indexed="81"/>
            <rFont val="Tahoma"/>
            <family val="2"/>
          </rPr>
          <t xml:space="preserve">FP: </t>
        </r>
        <r>
          <rPr>
            <sz val="9"/>
            <color indexed="81"/>
            <rFont val="Tahoma"/>
            <family val="2"/>
          </rPr>
          <t>Escriba ciudad y fecha de diligenciamiento del formato.
(dd/mm/aaaa)</t>
        </r>
      </text>
    </comment>
    <comment ref="M45" authorId="1" shapeId="0" xr:uid="{00000000-0006-0000-0500-00001B000000}">
      <text>
        <r>
          <rPr>
            <b/>
            <sz val="9"/>
            <color indexed="81"/>
            <rFont val="Tahoma"/>
            <family val="2"/>
          </rPr>
          <t xml:space="preserve">FP:
</t>
        </r>
        <r>
          <rPr>
            <sz val="9"/>
            <color indexed="81"/>
            <rFont val="Tahoma"/>
            <family val="2"/>
          </rPr>
          <t xml:space="preserve">La información se encuentra establecida desde el formato de concertación
</t>
        </r>
      </text>
    </comment>
    <comment ref="Z45" authorId="1" shapeId="0" xr:uid="{00000000-0006-0000-0500-00001C000000}">
      <text>
        <r>
          <rPr>
            <b/>
            <sz val="9"/>
            <color indexed="81"/>
            <rFont val="Tahoma"/>
            <family val="2"/>
          </rPr>
          <t xml:space="preserve">FP:
</t>
        </r>
        <r>
          <rPr>
            <sz val="9"/>
            <color indexed="81"/>
            <rFont val="Tahoma"/>
            <family val="2"/>
          </rPr>
          <t>La información se encuentra establecida desde el formato de concertación</t>
        </r>
      </text>
    </comment>
    <comment ref="AP45" authorId="1" shapeId="0" xr:uid="{00000000-0006-0000-0500-00001D000000}">
      <text>
        <r>
          <rPr>
            <b/>
            <sz val="9"/>
            <color indexed="81"/>
            <rFont val="Tahoma"/>
            <family val="2"/>
          </rPr>
          <t xml:space="preserve">FP:
</t>
        </r>
        <r>
          <rPr>
            <sz val="9"/>
            <color indexed="81"/>
            <rFont val="Tahoma"/>
            <family val="2"/>
          </rPr>
          <t>La información se encuentra establecida desde el formato de concertación</t>
        </r>
      </text>
    </comment>
    <comment ref="A51" authorId="1" shapeId="0" xr:uid="{00000000-0006-0000-0500-00001E000000}">
      <text>
        <r>
          <rPr>
            <b/>
            <sz val="9"/>
            <color indexed="81"/>
            <rFont val="Tahoma"/>
            <family val="2"/>
          </rPr>
          <t xml:space="preserve">FP: </t>
        </r>
        <r>
          <rPr>
            <sz val="9"/>
            <color indexed="81"/>
            <rFont val="Tahoma"/>
            <family val="2"/>
          </rPr>
          <t>Diligencie este cuadro si hay alguna observación frente a la evaluación.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YEIMI</author>
    <author>Monica Andrea Donado Trujillo</author>
  </authors>
  <commentList>
    <comment ref="A7" authorId="0" shapeId="0" xr:uid="{00000000-0006-0000-0600-000001000000}">
      <text>
        <r>
          <rPr>
            <b/>
            <sz val="9"/>
            <color indexed="81"/>
            <rFont val="Tahoma"/>
            <family val="2"/>
          </rPr>
          <t>DAFP:</t>
        </r>
        <r>
          <rPr>
            <sz val="9"/>
            <color indexed="81"/>
            <rFont val="Tahoma"/>
            <family val="2"/>
          </rPr>
          <t xml:space="preserve"> 
Dilgencia esta parte del formato para la concertación.</t>
        </r>
      </text>
    </comment>
    <comment ref="D7" authorId="0" shapeId="0" xr:uid="{00000000-0006-0000-0600-000002000000}">
      <text>
        <r>
          <rPr>
            <b/>
            <sz val="9"/>
            <color indexed="81"/>
            <rFont val="Tahoma"/>
            <family val="2"/>
          </rPr>
          <t xml:space="preserve">DAFP: </t>
        </r>
        <r>
          <rPr>
            <sz val="9"/>
            <color indexed="81"/>
            <rFont val="Tahoma"/>
            <family val="2"/>
          </rPr>
          <t>Diligencie esta parte para realizar la evaluacion es de los compromisos comportamentales</t>
        </r>
      </text>
    </comment>
    <comment ref="A8" authorId="0" shapeId="0" xr:uid="{00000000-0006-0000-0600-000003000000}">
      <text>
        <r>
          <rPr>
            <b/>
            <sz val="9"/>
            <color indexed="81"/>
            <rFont val="Tahoma"/>
            <family val="2"/>
          </rPr>
          <t xml:space="preserve">DAFP: </t>
        </r>
        <r>
          <rPr>
            <sz val="9"/>
            <color indexed="81"/>
            <rFont val="Tahoma"/>
            <family val="2"/>
          </rPr>
          <t xml:space="preserve">Nivel jerarquico del cargo que desempeña.
</t>
        </r>
      </text>
    </comment>
    <comment ref="B8" authorId="0" shapeId="0" xr:uid="{00000000-0006-0000-0600-000004000000}">
      <text>
        <r>
          <rPr>
            <b/>
            <sz val="9"/>
            <color indexed="81"/>
            <rFont val="Tahoma"/>
            <family val="2"/>
          </rPr>
          <t xml:space="preserve">DAFP: </t>
        </r>
        <r>
          <rPr>
            <sz val="9"/>
            <color indexed="81"/>
            <rFont val="Tahoma"/>
            <family val="2"/>
          </rPr>
          <t>Escoja maximo 3 competecias</t>
        </r>
        <r>
          <rPr>
            <b/>
            <sz val="9"/>
            <color indexed="81"/>
            <rFont val="Tahoma"/>
            <family val="2"/>
          </rPr>
          <t>.</t>
        </r>
      </text>
    </comment>
    <comment ref="C8" authorId="0" shapeId="0" xr:uid="{00000000-0006-0000-0600-000005000000}">
      <text>
        <r>
          <rPr>
            <b/>
            <sz val="9"/>
            <color indexed="81"/>
            <rFont val="Tahoma"/>
            <family val="2"/>
          </rPr>
          <t xml:space="preserve">DAFP:
</t>
        </r>
        <r>
          <rPr>
            <sz val="9"/>
            <color indexed="81"/>
            <rFont val="Tahoma"/>
            <family val="2"/>
          </rPr>
          <t xml:space="preserve">Escoja una conducta asociada para cada competencia.
</t>
        </r>
      </text>
    </comment>
    <comment ref="D9" authorId="0" shapeId="0" xr:uid="{00000000-0006-0000-0600-000006000000}">
      <text>
        <r>
          <rPr>
            <b/>
            <sz val="9"/>
            <color indexed="81"/>
            <rFont val="Tahoma"/>
            <family val="2"/>
          </rPr>
          <t>DAFP:</t>
        </r>
        <r>
          <rPr>
            <sz val="9"/>
            <color indexed="81"/>
            <rFont val="Tahoma"/>
            <family val="2"/>
          </rPr>
          <t xml:space="preserve">
Seleccione las celdas en blanco y escoja de la lista desplegable el periodo el cual esta evaluando ya sea anual u ordinario o periodo de prueba y extraordinaria </t>
        </r>
      </text>
    </comment>
    <comment ref="E9" authorId="1" shapeId="0" xr:uid="{00000000-0006-0000-0600-000007000000}">
      <text>
        <r>
          <rPr>
            <b/>
            <sz val="9"/>
            <color indexed="81"/>
            <rFont val="Tahoma"/>
            <family val="2"/>
          </rPr>
          <t xml:space="preserve">DAFP: 
</t>
        </r>
        <r>
          <rPr>
            <sz val="9"/>
            <color indexed="81"/>
            <rFont val="Tahoma"/>
            <family val="2"/>
          </rPr>
          <t>Seleccione las celdas en blanco y escoja de la lista desplegable el nivel de desarrollo, ya sea bajo, aceptable, alto o muy alto.</t>
        </r>
      </text>
    </comment>
    <comment ref="F9" authorId="1" shapeId="0" xr:uid="{00000000-0006-0000-0600-000008000000}">
      <text>
        <r>
          <rPr>
            <b/>
            <sz val="9"/>
            <color indexed="81"/>
            <rFont val="Tahoma"/>
            <family val="2"/>
          </rPr>
          <t xml:space="preserve">DAFP: 
</t>
        </r>
        <r>
          <rPr>
            <sz val="9"/>
            <color indexed="81"/>
            <rFont val="Tahoma"/>
            <family val="2"/>
          </rPr>
          <t>Seleccione las celdas en blanco y escoja de la lista desplegable el resultado cuantitativo del servidor.</t>
        </r>
      </text>
    </comment>
    <comment ref="G9" authorId="0" shapeId="0" xr:uid="{00000000-0006-0000-0600-000009000000}">
      <text>
        <r>
          <rPr>
            <b/>
            <sz val="9"/>
            <color indexed="81"/>
            <rFont val="Tahoma"/>
            <family val="2"/>
          </rPr>
          <t xml:space="preserve">DAFP:
</t>
        </r>
        <r>
          <rPr>
            <sz val="9"/>
            <color indexed="81"/>
            <rFont val="Tahoma"/>
            <family val="2"/>
          </rPr>
          <t>Seleccione las celdas en blanco y escoja de la lista desplegable el periodo el cual esta evaluando ya sea anual u ordinario o periodo de prueba y extraordinaria</t>
        </r>
        <r>
          <rPr>
            <b/>
            <sz val="9"/>
            <color indexed="81"/>
            <rFont val="Tahoma"/>
            <family val="2"/>
          </rPr>
          <t xml:space="preserve"> </t>
        </r>
      </text>
    </comment>
    <comment ref="H9" authorId="1" shapeId="0" xr:uid="{00000000-0006-0000-0600-00000A000000}">
      <text>
        <r>
          <rPr>
            <b/>
            <sz val="9"/>
            <color indexed="81"/>
            <rFont val="Tahoma"/>
            <family val="2"/>
          </rPr>
          <t xml:space="preserve">DAFP: 
</t>
        </r>
        <r>
          <rPr>
            <sz val="9"/>
            <color indexed="81"/>
            <rFont val="Tahoma"/>
            <family val="2"/>
          </rPr>
          <t>Seleccione las celdas en blanco y escoja de la lista desplegable el nivel de desarrollo, ya sea bajo, aceptable, alto o muy alto.</t>
        </r>
      </text>
    </comment>
    <comment ref="I9" authorId="1" shapeId="0" xr:uid="{00000000-0006-0000-0600-00000B000000}">
      <text>
        <r>
          <rPr>
            <b/>
            <sz val="9"/>
            <color indexed="81"/>
            <rFont val="Tahoma"/>
            <family val="2"/>
          </rPr>
          <t xml:space="preserve">DAFP: 
</t>
        </r>
        <r>
          <rPr>
            <sz val="9"/>
            <color indexed="81"/>
            <rFont val="Tahoma"/>
            <family val="2"/>
          </rPr>
          <t>Seleccione las celdas en blanco y escoja de la lista desplegable el resultado cuantitativo del servidor.</t>
        </r>
      </text>
    </comment>
    <comment ref="C16" authorId="1" shapeId="0" xr:uid="{00000000-0006-0000-0600-00000C000000}">
      <text>
        <r>
          <rPr>
            <b/>
            <sz val="9"/>
            <color indexed="81"/>
            <rFont val="Tahoma"/>
            <family val="2"/>
          </rPr>
          <t xml:space="preserve">DAFP:
</t>
        </r>
        <r>
          <rPr>
            <sz val="9"/>
            <color indexed="81"/>
            <rFont val="Tahoma"/>
            <family val="2"/>
          </rPr>
          <t>La información se encuentra establecida desde el formato de concertación</t>
        </r>
      </text>
    </comment>
    <comment ref="D16" authorId="1" shapeId="0" xr:uid="{00000000-0006-0000-0600-00000D000000}">
      <text>
        <r>
          <rPr>
            <b/>
            <sz val="9"/>
            <color indexed="81"/>
            <rFont val="Tahoma"/>
            <family val="2"/>
          </rPr>
          <t xml:space="preserve">DAFP:
</t>
        </r>
        <r>
          <rPr>
            <sz val="9"/>
            <color indexed="81"/>
            <rFont val="Tahoma"/>
            <family val="2"/>
          </rPr>
          <t>La información se encuentra establecida desde el formato de concertación</t>
        </r>
      </text>
    </comment>
    <comment ref="G16" authorId="1" shapeId="0" xr:uid="{00000000-0006-0000-0600-00000E000000}">
      <text>
        <r>
          <rPr>
            <b/>
            <sz val="9"/>
            <color indexed="81"/>
            <rFont val="Tahoma"/>
            <family val="2"/>
          </rPr>
          <t xml:space="preserve">DAFP:
</t>
        </r>
        <r>
          <rPr>
            <sz val="9"/>
            <color indexed="81"/>
            <rFont val="Tahoma"/>
            <family val="2"/>
          </rPr>
          <t xml:space="preserve">La información se encuentra establecida desde el formato de concertación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YEIMI</author>
    <author>Monica Andrea Donado Trujillo</author>
    <author>dafp</author>
  </authors>
  <commentList>
    <comment ref="F3" authorId="0" shapeId="0" xr:uid="{00000000-0006-0000-0700-000001000000}">
      <text>
        <r>
          <rPr>
            <b/>
            <sz val="9"/>
            <color indexed="81"/>
            <rFont val="Tahoma"/>
            <family val="2"/>
          </rPr>
          <t xml:space="preserve">DAFP: </t>
        </r>
        <r>
          <rPr>
            <sz val="9"/>
            <color indexed="81"/>
            <rFont val="Tahoma"/>
            <family val="2"/>
          </rPr>
          <t>Diligencie</t>
        </r>
        <r>
          <rPr>
            <sz val="9"/>
            <color indexed="81"/>
            <rFont val="Tahoma"/>
            <family val="2"/>
          </rPr>
          <t xml:space="preserve"> la fecha de inicio (dd/mm/aa) de la evaluación de compromisos</t>
        </r>
      </text>
    </comment>
    <comment ref="J3" authorId="0" shapeId="0" xr:uid="{00000000-0006-0000-0700-000002000000}">
      <text>
        <r>
          <rPr>
            <b/>
            <sz val="9"/>
            <color indexed="81"/>
            <rFont val="Tahoma"/>
            <family val="2"/>
          </rPr>
          <t xml:space="preserve">DAFP: </t>
        </r>
        <r>
          <rPr>
            <sz val="9"/>
            <color indexed="81"/>
            <rFont val="Tahoma"/>
            <family val="2"/>
          </rPr>
          <t xml:space="preserve">Escriba la fecha de finalizacion del periodo que evalua (dd/mm/aa)  </t>
        </r>
      </text>
    </comment>
    <comment ref="L3" authorId="1" shapeId="0" xr:uid="{00000000-0006-0000-0700-000003000000}">
      <text>
        <r>
          <rPr>
            <b/>
            <sz val="9"/>
            <color indexed="81"/>
            <rFont val="Tahoma"/>
            <family val="2"/>
          </rPr>
          <t xml:space="preserve">DAFP:
</t>
        </r>
        <r>
          <rPr>
            <sz val="9"/>
            <color indexed="81"/>
            <rFont val="Tahoma"/>
            <family val="2"/>
          </rPr>
          <t>Sumara el numero de días de acuerdo con las fechas establecidas</t>
        </r>
      </text>
    </comment>
    <comment ref="O3" authorId="1" shapeId="0" xr:uid="{00000000-0006-0000-0700-000004000000}">
      <text>
        <r>
          <rPr>
            <b/>
            <sz val="9"/>
            <color indexed="81"/>
            <rFont val="Tahoma"/>
            <family val="2"/>
          </rPr>
          <t>DAFP:</t>
        </r>
        <r>
          <rPr>
            <sz val="9"/>
            <color indexed="81"/>
            <rFont val="Tahoma"/>
            <family val="2"/>
          </rPr>
          <t xml:space="preserve">
Sumara el numero de días de acuerdo con las fechas establecidas</t>
        </r>
      </text>
    </comment>
    <comment ref="F4" authorId="0" shapeId="0" xr:uid="{00000000-0006-0000-0700-000005000000}">
      <text>
        <r>
          <rPr>
            <b/>
            <sz val="9"/>
            <color indexed="81"/>
            <rFont val="Tahoma"/>
            <family val="2"/>
          </rPr>
          <t xml:space="preserve">DAFP: </t>
        </r>
        <r>
          <rPr>
            <sz val="9"/>
            <color indexed="81"/>
            <rFont val="Tahoma"/>
            <family val="2"/>
          </rPr>
          <t>Diligencie</t>
        </r>
        <r>
          <rPr>
            <sz val="9"/>
            <color indexed="81"/>
            <rFont val="Tahoma"/>
            <family val="2"/>
          </rPr>
          <t xml:space="preserve"> la fecha de inicio (dd/mm/aa) de la evaluación de compromisos</t>
        </r>
      </text>
    </comment>
    <comment ref="J4" authorId="0" shapeId="0" xr:uid="{00000000-0006-0000-0700-000006000000}">
      <text>
        <r>
          <rPr>
            <b/>
            <sz val="9"/>
            <color indexed="81"/>
            <rFont val="Tahoma"/>
            <family val="2"/>
          </rPr>
          <t xml:space="preserve">DAFP: </t>
        </r>
        <r>
          <rPr>
            <sz val="9"/>
            <color indexed="81"/>
            <rFont val="Tahoma"/>
            <family val="2"/>
          </rPr>
          <t xml:space="preserve">Escriba la fecha de finalizacion del periodo que evalua (dd/mm/aa)  </t>
        </r>
      </text>
    </comment>
    <comment ref="L4" authorId="1" shapeId="0" xr:uid="{00000000-0006-0000-0700-000007000000}">
      <text>
        <r>
          <rPr>
            <b/>
            <sz val="9"/>
            <color indexed="81"/>
            <rFont val="Tahoma"/>
            <family val="2"/>
          </rPr>
          <t xml:space="preserve">DAFP:
</t>
        </r>
        <r>
          <rPr>
            <sz val="9"/>
            <color indexed="81"/>
            <rFont val="Tahoma"/>
            <family val="2"/>
          </rPr>
          <t>Sumara el numero de días de acuerdo con las fechas establecidas</t>
        </r>
      </text>
    </comment>
    <comment ref="O4" authorId="1" shapeId="0" xr:uid="{00000000-0006-0000-0700-000008000000}">
      <text>
        <r>
          <rPr>
            <b/>
            <sz val="9"/>
            <color indexed="81"/>
            <rFont val="Tahoma"/>
            <family val="2"/>
          </rPr>
          <t>DAFP:</t>
        </r>
        <r>
          <rPr>
            <sz val="9"/>
            <color indexed="81"/>
            <rFont val="Tahoma"/>
            <family val="2"/>
          </rPr>
          <t xml:space="preserve">
Sumara el numero de días de acuerdo con las fechas establecidas</t>
        </r>
      </text>
    </comment>
    <comment ref="A6" authorId="1" shapeId="0" xr:uid="{00000000-0006-0000-0700-000009000000}">
      <text>
        <r>
          <rPr>
            <b/>
            <sz val="9"/>
            <color indexed="81"/>
            <rFont val="Tahoma"/>
            <family val="2"/>
          </rPr>
          <t xml:space="preserve">DAFP:
</t>
        </r>
        <r>
          <rPr>
            <sz val="9"/>
            <color indexed="81"/>
            <rFont val="Tahoma"/>
            <family val="2"/>
          </rPr>
          <t>Relacione los acuerdos establecidos entre evaluado y evaluador relativos al desempeño, las actuaciones laborales, los logros requeridos para la realización y entrega de los productos o resultados finales esperados. Dan cuenta del desempeño laboral del evaluado en desarrollo de la misión, los planes institucionales, operativos o de gestión de la dependencia o área de trabajo, funciones asignadas y los programas o proyectos de la entidad.</t>
        </r>
      </text>
    </comment>
    <comment ref="F6" authorId="0" shapeId="0" xr:uid="{00000000-0006-0000-0700-00000A000000}">
      <text>
        <r>
          <rPr>
            <b/>
            <sz val="9"/>
            <color indexed="81"/>
            <rFont val="Tahoma"/>
            <family val="2"/>
          </rPr>
          <t xml:space="preserve">DAFP: </t>
        </r>
        <r>
          <rPr>
            <sz val="9"/>
            <color indexed="81"/>
            <rFont val="Tahoma"/>
            <family val="2"/>
          </rPr>
          <t>Son los documentos o anexos representativos del desempeño laboral del funcionario e indicarán el cumplimiento de las metas definidas para cada uno los componentes de la evaluación.  Estas podrán ser aportadas tanto por el evaluador, responsable directo de su recolección, como por el evaluado o los participantes que se definan al momento de la fijación de los compromisos laborales.</t>
        </r>
      </text>
    </comment>
    <comment ref="M6" authorId="0" shapeId="0" xr:uid="{00000000-0006-0000-0700-00000B000000}">
      <text>
        <r>
          <rPr>
            <b/>
            <sz val="9"/>
            <color indexed="81"/>
            <rFont val="Tahoma"/>
            <family val="2"/>
          </rPr>
          <t>DAFP:</t>
        </r>
        <r>
          <rPr>
            <sz val="9"/>
            <color indexed="81"/>
            <rFont val="Tahoma"/>
            <family val="2"/>
          </rPr>
          <t xml:space="preserve">
Indique el valor numérico que le asignará a cada una de las metas, de acuerdo al grado de impacto y complejidad.
Esta información se establecio en el formato N° 1 de concertación.</t>
        </r>
      </text>
    </comment>
    <comment ref="N6" authorId="0" shapeId="0" xr:uid="{00000000-0006-0000-0700-00000C000000}">
      <text>
        <r>
          <rPr>
            <b/>
            <sz val="9"/>
            <color indexed="81"/>
            <rFont val="Tahoma"/>
            <family val="2"/>
          </rPr>
          <t xml:space="preserve">DAFP:
</t>
        </r>
        <r>
          <rPr>
            <sz val="9"/>
            <color indexed="81"/>
            <rFont val="Tahoma"/>
            <family val="2"/>
          </rPr>
          <t>Determine el porcentaje de ejecución de cada una de las metas. 
El logro puede ser desde 0% hasta el 100%</t>
        </r>
      </text>
    </comment>
    <comment ref="O6" authorId="0" shapeId="0" xr:uid="{00000000-0006-0000-0700-00000D000000}">
      <text>
        <r>
          <rPr>
            <b/>
            <sz val="9"/>
            <color indexed="81"/>
            <rFont val="Tahoma"/>
            <family val="2"/>
          </rPr>
          <t xml:space="preserve">DAFP:
</t>
        </r>
        <r>
          <rPr>
            <sz val="9"/>
            <color indexed="81"/>
            <rFont val="Tahoma"/>
            <family val="2"/>
          </rPr>
          <t>Muestra el grado de cumplimiento de los compromisos.</t>
        </r>
      </text>
    </comment>
    <comment ref="P6" authorId="0" shapeId="0" xr:uid="{00000000-0006-0000-0700-00000E000000}">
      <text>
        <r>
          <rPr>
            <b/>
            <sz val="9"/>
            <color indexed="81"/>
            <rFont val="Tahoma"/>
            <family val="2"/>
          </rPr>
          <t xml:space="preserve">DAFP:
</t>
        </r>
        <r>
          <rPr>
            <sz val="9"/>
            <color indexed="81"/>
            <rFont val="Tahoma"/>
            <family val="2"/>
          </rPr>
          <t>Determine el porcentaje de ejecución de cada una de las metas. 
El logro puede ser desde 0% hasta el 100%</t>
        </r>
      </text>
    </comment>
    <comment ref="Q6" authorId="0" shapeId="0" xr:uid="{00000000-0006-0000-0700-00000F000000}">
      <text>
        <r>
          <rPr>
            <b/>
            <sz val="9"/>
            <color indexed="81"/>
            <rFont val="Tahoma"/>
            <family val="2"/>
          </rPr>
          <t xml:space="preserve">DAFP:
</t>
        </r>
        <r>
          <rPr>
            <sz val="9"/>
            <color indexed="81"/>
            <rFont val="Tahoma"/>
            <family val="2"/>
          </rPr>
          <t>Muestra el grado de cumplimiento de los compromisos.</t>
        </r>
      </text>
    </comment>
    <comment ref="M13" authorId="0" shapeId="0" xr:uid="{00000000-0006-0000-0700-000010000000}">
      <text>
        <r>
          <rPr>
            <b/>
            <sz val="9"/>
            <color indexed="81"/>
            <rFont val="Tahoma"/>
            <family val="2"/>
          </rPr>
          <t xml:space="preserve">DAFP:
</t>
        </r>
        <r>
          <rPr>
            <sz val="9"/>
            <color indexed="81"/>
            <rFont val="Tahoma"/>
            <family val="2"/>
          </rPr>
          <t xml:space="preserve">La sumatoria del peso de los compromisos debe ser maximo de (89 puntos).
</t>
        </r>
      </text>
    </comment>
    <comment ref="P13" authorId="0" shapeId="0" xr:uid="{00000000-0006-0000-0700-000011000000}">
      <text>
        <r>
          <rPr>
            <b/>
            <sz val="9"/>
            <color indexed="81"/>
            <rFont val="Tahoma"/>
            <family val="2"/>
          </rPr>
          <t xml:space="preserve">DAFP:
</t>
        </r>
        <r>
          <rPr>
            <sz val="9"/>
            <color indexed="81"/>
            <rFont val="Tahoma"/>
            <family val="2"/>
          </rPr>
          <t xml:space="preserve">La sumatoria del peso de los compromisos debe ser maximo de (89 puntos).
</t>
        </r>
      </text>
    </comment>
    <comment ref="A16" authorId="0" shapeId="0" xr:uid="{00000000-0006-0000-0700-000012000000}">
      <text>
        <r>
          <rPr>
            <b/>
            <sz val="9"/>
            <color indexed="81"/>
            <rFont val="Tahoma"/>
            <family val="2"/>
          </rPr>
          <t>DAFP:</t>
        </r>
        <r>
          <rPr>
            <sz val="9"/>
            <color indexed="81"/>
            <rFont val="Tahoma"/>
            <family val="2"/>
          </rPr>
          <t xml:space="preserve"> 
Dilgencia esta parte del formato para la concertación.</t>
        </r>
      </text>
    </comment>
    <comment ref="A17" authorId="0" shapeId="0" xr:uid="{00000000-0006-0000-0700-000013000000}">
      <text>
        <r>
          <rPr>
            <b/>
            <sz val="9"/>
            <color indexed="81"/>
            <rFont val="Tahoma"/>
            <family val="2"/>
          </rPr>
          <t xml:space="preserve">DAFP: </t>
        </r>
        <r>
          <rPr>
            <sz val="9"/>
            <color indexed="81"/>
            <rFont val="Tahoma"/>
            <family val="2"/>
          </rPr>
          <t xml:space="preserve">Nivel jerarquico del cargo que desempeña.
</t>
        </r>
      </text>
    </comment>
    <comment ref="F17" authorId="0" shapeId="0" xr:uid="{00000000-0006-0000-0700-000014000000}">
      <text>
        <r>
          <rPr>
            <b/>
            <sz val="9"/>
            <color indexed="81"/>
            <rFont val="Tahoma"/>
            <family val="2"/>
          </rPr>
          <t xml:space="preserve">DAFP:
</t>
        </r>
        <r>
          <rPr>
            <sz val="9"/>
            <color indexed="81"/>
            <rFont val="Tahoma"/>
            <family val="2"/>
          </rPr>
          <t xml:space="preserve">Escoja una conducta asociada para cada competencia.
</t>
        </r>
      </text>
    </comment>
    <comment ref="K18" authorId="0" shapeId="0" xr:uid="{00000000-0006-0000-0700-000015000000}">
      <text>
        <r>
          <rPr>
            <b/>
            <sz val="9"/>
            <color indexed="81"/>
            <rFont val="Tahoma"/>
            <family val="2"/>
          </rPr>
          <t>DAFP:</t>
        </r>
        <r>
          <rPr>
            <sz val="9"/>
            <color indexed="81"/>
            <rFont val="Tahoma"/>
            <family val="2"/>
          </rPr>
          <t xml:space="preserve">
Seleccione las celdas en blanco y escoja de la lista desplegable el periodo el cual esta evaluando ya sea anual u ordinario o periodo de prueba y extraordinaria </t>
        </r>
      </text>
    </comment>
    <comment ref="N18" authorId="1" shapeId="0" xr:uid="{00000000-0006-0000-0700-000016000000}">
      <text>
        <r>
          <rPr>
            <b/>
            <sz val="9"/>
            <color indexed="81"/>
            <rFont val="Tahoma"/>
            <family val="2"/>
          </rPr>
          <t xml:space="preserve">DAFP: 
</t>
        </r>
        <r>
          <rPr>
            <sz val="9"/>
            <color indexed="81"/>
            <rFont val="Tahoma"/>
            <family val="2"/>
          </rPr>
          <t>Seleccione las celdas en blanco y escoja de la lista desplegable el nivel de desarrollo, ya sea bajo, aceptable, alto o muy alto.</t>
        </r>
      </text>
    </comment>
    <comment ref="R18" authorId="0" shapeId="0" xr:uid="{00000000-0006-0000-0700-000017000000}">
      <text>
        <r>
          <rPr>
            <b/>
            <sz val="9"/>
            <color indexed="81"/>
            <rFont val="Tahoma"/>
            <family val="2"/>
          </rPr>
          <t>DAFP:</t>
        </r>
        <r>
          <rPr>
            <sz val="9"/>
            <color indexed="81"/>
            <rFont val="Tahoma"/>
            <family val="2"/>
          </rPr>
          <t xml:space="preserve">
Seleccione las celdas en blanco y escoja de la lista desplegable el periodo el cual esta evaluando ya sea anual u ordinario o periodo de prueba y extraordinaria </t>
        </r>
      </text>
    </comment>
    <comment ref="T18" authorId="1" shapeId="0" xr:uid="{00000000-0006-0000-0700-000018000000}">
      <text>
        <r>
          <rPr>
            <b/>
            <sz val="9"/>
            <color indexed="81"/>
            <rFont val="Tahoma"/>
            <family val="2"/>
          </rPr>
          <t xml:space="preserve">DAFP: 
</t>
        </r>
        <r>
          <rPr>
            <sz val="9"/>
            <color indexed="81"/>
            <rFont val="Tahoma"/>
            <family val="2"/>
          </rPr>
          <t>Seleccione las celdas en blanco y escoja de la lista desplegable el nivel de desarrollo, ya sea bajo, aceptable, alto o muy alto.</t>
        </r>
      </text>
    </comment>
    <comment ref="D29" authorId="0" shapeId="0" xr:uid="{00000000-0006-0000-0700-000019000000}">
      <text>
        <r>
          <rPr>
            <b/>
            <sz val="9"/>
            <color indexed="81"/>
            <rFont val="Tahoma"/>
            <family val="2"/>
          </rPr>
          <t xml:space="preserve">DAFP: </t>
        </r>
        <r>
          <rPr>
            <sz val="9"/>
            <color indexed="81"/>
            <rFont val="Tahoma"/>
            <family val="2"/>
          </rPr>
          <t xml:space="preserve">Escriba ciudad y fecha de diligenciamiento del formato.
</t>
        </r>
      </text>
    </comment>
    <comment ref="D30" authorId="1" shapeId="0" xr:uid="{00000000-0006-0000-0700-00001A000000}">
      <text>
        <r>
          <rPr>
            <b/>
            <sz val="9"/>
            <color indexed="81"/>
            <rFont val="Tahoma"/>
            <family val="2"/>
          </rPr>
          <t xml:space="preserve">DAFP:
</t>
        </r>
        <r>
          <rPr>
            <sz val="9"/>
            <color indexed="81"/>
            <rFont val="Tahoma"/>
            <family val="2"/>
          </rPr>
          <t xml:space="preserve">La información se encuentra establecida desde el formato de concertación
</t>
        </r>
      </text>
    </comment>
    <comment ref="S30" authorId="1" shapeId="0" xr:uid="{00000000-0006-0000-0700-00001B000000}">
      <text>
        <r>
          <rPr>
            <b/>
            <sz val="9"/>
            <color indexed="81"/>
            <rFont val="Tahoma"/>
            <family val="2"/>
          </rPr>
          <t xml:space="preserve">DAFP:
</t>
        </r>
        <r>
          <rPr>
            <sz val="9"/>
            <color indexed="81"/>
            <rFont val="Tahoma"/>
            <family val="2"/>
          </rPr>
          <t>La información se encuentra establecida desde el formato de concertación</t>
        </r>
      </text>
    </comment>
    <comment ref="I39" authorId="0" shapeId="0" xr:uid="{00000000-0006-0000-0700-00001C000000}">
      <text>
        <r>
          <rPr>
            <b/>
            <sz val="9"/>
            <color indexed="81"/>
            <rFont val="Tahoma"/>
            <family val="2"/>
          </rPr>
          <t xml:space="preserve">DAFP: </t>
        </r>
        <r>
          <rPr>
            <sz val="9"/>
            <color indexed="81"/>
            <rFont val="Tahoma"/>
            <family val="2"/>
          </rPr>
          <t>marque con X si quiere interponer recurso de Reposición.</t>
        </r>
      </text>
    </comment>
    <comment ref="T39" authorId="0" shapeId="0" xr:uid="{00000000-0006-0000-0700-00001D000000}">
      <text>
        <r>
          <rPr>
            <b/>
            <sz val="9"/>
            <color indexed="81"/>
            <rFont val="Tahoma"/>
            <family val="2"/>
          </rPr>
          <t xml:space="preserve">DAFP: </t>
        </r>
        <r>
          <rPr>
            <sz val="9"/>
            <color indexed="81"/>
            <rFont val="Tahoma"/>
            <family val="2"/>
          </rPr>
          <t xml:space="preserve">marque con X si quiere interponer recurso de Apelacion.
</t>
        </r>
      </text>
    </comment>
    <comment ref="O41" authorId="2" shapeId="0" xr:uid="{00000000-0006-0000-0700-00001E000000}">
      <text>
        <r>
          <rPr>
            <b/>
            <sz val="8"/>
            <color indexed="81"/>
            <rFont val="Tahoma"/>
            <family val="2"/>
          </rPr>
          <t>dafp:</t>
        </r>
        <r>
          <rPr>
            <sz val="8"/>
            <color indexed="81"/>
            <rFont val="Tahoma"/>
            <family val="2"/>
          </rPr>
          <t xml:space="preserve">
</t>
        </r>
        <r>
          <rPr>
            <sz val="9"/>
            <color indexed="81"/>
            <rFont val="Arial"/>
            <family val="2"/>
          </rPr>
          <t xml:space="preserve">Escriba apellidos y nombres como se encuntran en el documento de identidad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Monica Andrea Donado Trujillo</author>
    <author>Moni!!</author>
    <author>dafp</author>
  </authors>
  <commentList>
    <comment ref="D7" authorId="0" shapeId="0" xr:uid="{00000000-0006-0000-0800-000001000000}">
      <text>
        <r>
          <rPr>
            <b/>
            <sz val="9"/>
            <color indexed="81"/>
            <rFont val="Tahoma"/>
            <family val="2"/>
          </rPr>
          <t xml:space="preserve">FP:
</t>
        </r>
        <r>
          <rPr>
            <sz val="9"/>
            <color indexed="81"/>
            <rFont val="Tahoma"/>
            <family val="2"/>
          </rPr>
          <t>Diligencie la fecha de inicio (dd/mm/aa) de la evaluación de compromisos.</t>
        </r>
      </text>
    </comment>
    <comment ref="G7" authorId="0" shapeId="0" xr:uid="{00000000-0006-0000-0800-000002000000}">
      <text>
        <r>
          <rPr>
            <b/>
            <sz val="9"/>
            <color indexed="81"/>
            <rFont val="Tahoma"/>
            <family val="2"/>
          </rPr>
          <t>FP:</t>
        </r>
        <r>
          <rPr>
            <sz val="9"/>
            <color indexed="81"/>
            <rFont val="Tahoma"/>
            <family val="2"/>
          </rPr>
          <t xml:space="preserve"> Diligencie la fecha de finalización (dd/mm/aa) de la evaluación de compromisos
</t>
        </r>
      </text>
    </comment>
    <comment ref="J7" authorId="1" shapeId="0" xr:uid="{00000000-0006-0000-0800-000003000000}">
      <text>
        <r>
          <rPr>
            <b/>
            <sz val="9"/>
            <color indexed="81"/>
            <rFont val="Tahoma"/>
            <family val="2"/>
          </rPr>
          <t xml:space="preserve">FP: </t>
        </r>
        <r>
          <rPr>
            <sz val="9"/>
            <color indexed="81"/>
            <rFont val="Tahoma"/>
            <family val="2"/>
          </rPr>
          <t>Muestra el número de días evaluados en el año</t>
        </r>
      </text>
    </comment>
    <comment ref="K9" authorId="0" shapeId="0" xr:uid="{00000000-0006-0000-0800-000004000000}">
      <text>
        <r>
          <rPr>
            <b/>
            <sz val="9"/>
            <color indexed="81"/>
            <rFont val="Tahoma"/>
            <family val="2"/>
          </rPr>
          <t>FP:</t>
        </r>
        <r>
          <rPr>
            <sz val="9"/>
            <color indexed="81"/>
            <rFont val="Tahoma"/>
            <family val="2"/>
          </rPr>
          <t xml:space="preserve"> Muestra el consolidado anual sobre el 100% de los compromisos laborales</t>
        </r>
      </text>
    </comment>
    <comment ref="M9" authorId="1" shapeId="0" xr:uid="{00000000-0006-0000-0800-000005000000}">
      <text>
        <r>
          <rPr>
            <b/>
            <sz val="9"/>
            <color indexed="81"/>
            <rFont val="Tahoma"/>
            <family val="2"/>
          </rPr>
          <t xml:space="preserve">FP: </t>
        </r>
        <r>
          <rPr>
            <sz val="9"/>
            <color indexed="81"/>
            <rFont val="Tahoma"/>
            <family val="2"/>
          </rPr>
          <t>Muestra el consolidado anual sobre el 80% de los compromisos laborales</t>
        </r>
      </text>
    </comment>
    <comment ref="A10" authorId="1" shapeId="0" xr:uid="{00000000-0006-0000-0800-000006000000}">
      <text>
        <r>
          <rPr>
            <b/>
            <sz val="9"/>
            <color indexed="81"/>
            <rFont val="Tahoma"/>
            <family val="2"/>
          </rPr>
          <t>FP:</t>
        </r>
        <r>
          <rPr>
            <sz val="9"/>
            <color indexed="81"/>
            <rFont val="Tahoma"/>
            <family val="2"/>
          </rPr>
          <t xml:space="preserve"> Se evidencia el puntaje de los compromisos laborales del primer semestre</t>
        </r>
      </text>
    </comment>
    <comment ref="C10" authorId="1" shapeId="0" xr:uid="{00000000-0006-0000-0800-000007000000}">
      <text>
        <r>
          <rPr>
            <b/>
            <sz val="9"/>
            <color indexed="81"/>
            <rFont val="Tahoma"/>
            <family val="2"/>
          </rPr>
          <t xml:space="preserve">FP: </t>
        </r>
        <r>
          <rPr>
            <sz val="9"/>
            <color indexed="81"/>
            <rFont val="Tahoma"/>
            <family val="2"/>
          </rPr>
          <t>El formato muestra el numero de días que se evaluaron en el primer semestre</t>
        </r>
      </text>
    </comment>
    <comment ref="F10" authorId="1" shapeId="0" xr:uid="{00000000-0006-0000-0800-000008000000}">
      <text>
        <r>
          <rPr>
            <b/>
            <sz val="9"/>
            <color indexed="81"/>
            <rFont val="Tahoma"/>
            <family val="2"/>
          </rPr>
          <t xml:space="preserve">FP: </t>
        </r>
        <r>
          <rPr>
            <sz val="9"/>
            <color indexed="81"/>
            <rFont val="Tahoma"/>
            <family val="2"/>
          </rPr>
          <t>Se evidencia el puntaje de los compromisos laborales del segundo semestre</t>
        </r>
      </text>
    </comment>
    <comment ref="I10" authorId="1" shapeId="0" xr:uid="{00000000-0006-0000-0800-000009000000}">
      <text>
        <r>
          <rPr>
            <b/>
            <sz val="9"/>
            <color indexed="81"/>
            <rFont val="Tahoma"/>
            <family val="2"/>
          </rPr>
          <t xml:space="preserve">FP: </t>
        </r>
        <r>
          <rPr>
            <sz val="9"/>
            <color indexed="81"/>
            <rFont val="Tahoma"/>
            <family val="2"/>
          </rPr>
          <t>El formato muestra el numero de días que se evaluaron en el segundo semestre</t>
        </r>
      </text>
    </comment>
    <comment ref="I11" authorId="2" shapeId="0" xr:uid="{00000000-0006-0000-0800-00000A000000}">
      <text>
        <r>
          <rPr>
            <b/>
            <sz val="8"/>
            <color indexed="81"/>
            <rFont val="Tahoma"/>
            <family val="2"/>
          </rPr>
          <t>dafp:</t>
        </r>
        <r>
          <rPr>
            <sz val="8"/>
            <color indexed="81"/>
            <rFont val="Tahoma"/>
            <family val="2"/>
          </rPr>
          <t xml:space="preserve">
</t>
        </r>
        <r>
          <rPr>
            <sz val="9"/>
            <color indexed="81"/>
            <rFont val="Tahoma"/>
            <family val="2"/>
          </rPr>
          <t>traiga el total de No. de días evaluados del segundo semestre de la hoja consolidado  por semestre</t>
        </r>
      </text>
    </comment>
    <comment ref="K13" authorId="0" shapeId="0" xr:uid="{00000000-0006-0000-0800-00000B000000}">
      <text>
        <r>
          <rPr>
            <b/>
            <sz val="9"/>
            <color indexed="81"/>
            <rFont val="Tahoma"/>
            <family val="2"/>
          </rPr>
          <t xml:space="preserve">FP: </t>
        </r>
        <r>
          <rPr>
            <sz val="9"/>
            <color indexed="81"/>
            <rFont val="Tahoma"/>
            <family val="2"/>
          </rPr>
          <t>Muestra el consolidado anual sobre el 100% de los compromisos comportamentales</t>
        </r>
      </text>
    </comment>
    <comment ref="M13" authorId="1" shapeId="0" xr:uid="{00000000-0006-0000-0800-00000C000000}">
      <text>
        <r>
          <rPr>
            <b/>
            <sz val="9"/>
            <color indexed="81"/>
            <rFont val="Tahoma"/>
            <family val="2"/>
          </rPr>
          <t xml:space="preserve">FP: </t>
        </r>
        <r>
          <rPr>
            <sz val="9"/>
            <color indexed="81"/>
            <rFont val="Tahoma"/>
            <family val="2"/>
          </rPr>
          <t>Muestra el consolidado anual sobre el 15% de los compromisos comportamentales</t>
        </r>
      </text>
    </comment>
    <comment ref="A14" authorId="1" shapeId="0" xr:uid="{00000000-0006-0000-0800-00000D000000}">
      <text>
        <r>
          <rPr>
            <b/>
            <sz val="9"/>
            <color indexed="81"/>
            <rFont val="Tahoma"/>
            <family val="2"/>
          </rPr>
          <t xml:space="preserve">FP: </t>
        </r>
        <r>
          <rPr>
            <sz val="9"/>
            <color indexed="81"/>
            <rFont val="Tahoma"/>
            <family val="2"/>
          </rPr>
          <t>Se evidencia el puntaje de los compromisos comportamentales del primer semestre</t>
        </r>
      </text>
    </comment>
    <comment ref="C14" authorId="1" shapeId="0" xr:uid="{00000000-0006-0000-0800-00000E000000}">
      <text>
        <r>
          <rPr>
            <b/>
            <sz val="9"/>
            <color indexed="81"/>
            <rFont val="Tahoma"/>
            <family val="2"/>
          </rPr>
          <t xml:space="preserve">FP: </t>
        </r>
        <r>
          <rPr>
            <sz val="9"/>
            <color indexed="81"/>
            <rFont val="Tahoma"/>
            <family val="2"/>
          </rPr>
          <t>El formato muestra el numero de días que se evaluaron en el primer semestre</t>
        </r>
      </text>
    </comment>
    <comment ref="F14" authorId="1" shapeId="0" xr:uid="{00000000-0006-0000-0800-00000F000000}">
      <text>
        <r>
          <rPr>
            <b/>
            <sz val="9"/>
            <color indexed="81"/>
            <rFont val="Tahoma"/>
            <family val="2"/>
          </rPr>
          <t xml:space="preserve">FP: </t>
        </r>
        <r>
          <rPr>
            <sz val="9"/>
            <color indexed="81"/>
            <rFont val="Tahoma"/>
            <family val="2"/>
          </rPr>
          <t>Se evidencia el puntaje de los compromisos comportamentales del segundo semestre</t>
        </r>
      </text>
    </comment>
    <comment ref="I14" authorId="1" shapeId="0" xr:uid="{00000000-0006-0000-0800-000010000000}">
      <text>
        <r>
          <rPr>
            <b/>
            <sz val="9"/>
            <color indexed="81"/>
            <rFont val="Tahoma"/>
            <family val="2"/>
          </rPr>
          <t xml:space="preserve">FP: </t>
        </r>
        <r>
          <rPr>
            <sz val="9"/>
            <color indexed="81"/>
            <rFont val="Tahoma"/>
            <family val="2"/>
          </rPr>
          <t>El formato muestra el numero de días que se evaluaron en el segundo semestre</t>
        </r>
      </text>
    </comment>
    <comment ref="F16" authorId="1" shapeId="0" xr:uid="{00000000-0006-0000-0800-000011000000}">
      <text>
        <r>
          <rPr>
            <b/>
            <sz val="9"/>
            <color indexed="81"/>
            <rFont val="Tahoma"/>
            <family val="2"/>
          </rPr>
          <t xml:space="preserve">FP: </t>
        </r>
        <r>
          <rPr>
            <sz val="9"/>
            <color indexed="81"/>
            <rFont val="Tahoma"/>
            <family val="2"/>
          </rPr>
          <t>Muestra el consolidado de la calificación definitiva sumando los resultados por cada calificación</t>
        </r>
      </text>
    </comment>
    <comment ref="K16" authorId="1" shapeId="0" xr:uid="{00000000-0006-0000-0800-000012000000}">
      <text>
        <r>
          <rPr>
            <b/>
            <sz val="9"/>
            <color indexed="81"/>
            <rFont val="Tahoma"/>
            <family val="2"/>
          </rPr>
          <t xml:space="preserve">FP: </t>
        </r>
        <r>
          <rPr>
            <sz val="9"/>
            <color indexed="81"/>
            <rFont val="Tahoma"/>
            <family val="2"/>
          </rPr>
          <t>Muestra cualitativamente el resultado según la escala de calificación</t>
        </r>
      </text>
    </comment>
    <comment ref="A18" authorId="0" shapeId="0" xr:uid="{00000000-0006-0000-0800-000013000000}">
      <text>
        <r>
          <rPr>
            <b/>
            <sz val="9"/>
            <color indexed="81"/>
            <rFont val="Tahoma"/>
            <family val="2"/>
          </rPr>
          <t xml:space="preserve">FP:
</t>
        </r>
        <r>
          <rPr>
            <sz val="9"/>
            <color indexed="81"/>
            <rFont val="Tahoma"/>
            <family val="2"/>
          </rPr>
          <t xml:space="preserve">Escriba la fecha de diligenciamiento 
</t>
        </r>
      </text>
    </comment>
    <comment ref="C20" authorId="1" shapeId="0" xr:uid="{00000000-0006-0000-0800-000014000000}">
      <text>
        <r>
          <rPr>
            <b/>
            <sz val="9"/>
            <color indexed="81"/>
            <rFont val="Tahoma"/>
            <family val="2"/>
          </rPr>
          <t xml:space="preserve">FP:
</t>
        </r>
        <r>
          <rPr>
            <sz val="9"/>
            <color indexed="81"/>
            <rFont val="Tahoma"/>
            <family val="2"/>
          </rPr>
          <t>La información se encuentra establecida desde el formato de concertación</t>
        </r>
      </text>
    </comment>
    <comment ref="G20" authorId="1" shapeId="0" xr:uid="{00000000-0006-0000-0800-000015000000}">
      <text>
        <r>
          <rPr>
            <b/>
            <sz val="9"/>
            <color indexed="81"/>
            <rFont val="Tahoma"/>
            <family val="2"/>
          </rPr>
          <t xml:space="preserve">FP:
</t>
        </r>
        <r>
          <rPr>
            <sz val="9"/>
            <color indexed="81"/>
            <rFont val="Tahoma"/>
            <family val="2"/>
          </rPr>
          <t>La información se encuentra establecida desde el formato de concertación</t>
        </r>
      </text>
    </comment>
    <comment ref="L20" authorId="1" shapeId="0" xr:uid="{00000000-0006-0000-0800-000016000000}">
      <text>
        <r>
          <rPr>
            <b/>
            <sz val="9"/>
            <color indexed="81"/>
            <rFont val="Tahoma"/>
            <family val="2"/>
          </rPr>
          <t xml:space="preserve">FP:
</t>
        </r>
        <r>
          <rPr>
            <sz val="9"/>
            <color indexed="81"/>
            <rFont val="Tahoma"/>
            <family val="2"/>
          </rPr>
          <t>La información se encuentra establecida desde el formato de concertación</t>
        </r>
      </text>
    </comment>
    <comment ref="A26" authorId="0" shapeId="0" xr:uid="{00000000-0006-0000-0800-00001D000000}">
      <text>
        <r>
          <rPr>
            <b/>
            <sz val="9"/>
            <color indexed="81"/>
            <rFont val="Tahoma"/>
            <family val="2"/>
          </rPr>
          <t xml:space="preserve">FP: </t>
        </r>
        <r>
          <rPr>
            <sz val="9"/>
            <color indexed="81"/>
            <rFont val="Tahoma"/>
            <family val="2"/>
          </rPr>
          <t>Diligencie este cuadro si hay alguna observación frente a la evaluación.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Monica Andrea Donado Trujillo</author>
    <author>YEIMI</author>
  </authors>
  <commentList>
    <comment ref="H8" authorId="0" shapeId="0" xr:uid="{00000000-0006-0000-0900-000001000000}">
      <text>
        <r>
          <rPr>
            <b/>
            <sz val="9"/>
            <color indexed="81"/>
            <rFont val="Tahoma"/>
            <family val="2"/>
          </rPr>
          <t xml:space="preserve">DAFP:
</t>
        </r>
        <r>
          <rPr>
            <sz val="9"/>
            <color indexed="81"/>
            <rFont val="Tahoma"/>
            <family val="2"/>
          </rPr>
          <t>Diligencie la fecha de inicio (dd/mm/aa) de la evaluación de compromisos</t>
        </r>
      </text>
    </comment>
    <comment ref="J8" authorId="1" shapeId="0" xr:uid="{00000000-0006-0000-0900-000002000000}">
      <text>
        <r>
          <rPr>
            <b/>
            <sz val="9"/>
            <color indexed="81"/>
            <rFont val="Tahoma"/>
            <family val="2"/>
          </rPr>
          <t xml:space="preserve">DAFP: </t>
        </r>
        <r>
          <rPr>
            <sz val="9"/>
            <color indexed="81"/>
            <rFont val="Tahoma"/>
            <family val="2"/>
          </rPr>
          <t xml:space="preserve">Diligencie las evaluaciones que tuvieron lugar dentro del primer semestre comprendido del 01/02/del año en curso hasta el 31/07/ del año en curso.
</t>
        </r>
      </text>
    </comment>
    <comment ref="A10" authorId="0" shapeId="0" xr:uid="{00000000-0006-0000-0900-000003000000}">
      <text>
        <r>
          <rPr>
            <b/>
            <sz val="9"/>
            <color indexed="81"/>
            <rFont val="Tahoma"/>
            <family val="2"/>
          </rPr>
          <t xml:space="preserve">DAFP:
</t>
        </r>
        <r>
          <rPr>
            <sz val="9"/>
            <color indexed="81"/>
            <rFont val="Tahoma"/>
            <family val="2"/>
          </rPr>
          <t>Digite la calificación de los compromisos laborales obtenidos en la evaluación del desempeño. El rango establecido es de 1 a 100 puntos</t>
        </r>
      </text>
    </comment>
    <comment ref="A11" authorId="0" shapeId="0" xr:uid="{00000000-0006-0000-0900-000004000000}">
      <text>
        <r>
          <rPr>
            <b/>
            <sz val="9"/>
            <color indexed="81"/>
            <rFont val="Tahoma"/>
            <family val="2"/>
          </rPr>
          <t xml:space="preserve">DAFP:
</t>
        </r>
        <r>
          <rPr>
            <sz val="9"/>
            <color indexed="81"/>
            <rFont val="Tahoma"/>
            <family val="2"/>
          </rPr>
          <t>Digite la calificación de las competencias comportamentales obtenidos en la evaluación del desempeño. El rango establecido es de 1 a 15 puntos dependiendo del periodo de calificación</t>
        </r>
      </text>
    </comment>
    <comment ref="A12" authorId="0" shapeId="0" xr:uid="{00000000-0006-0000-0900-000005000000}">
      <text>
        <r>
          <rPr>
            <b/>
            <sz val="9"/>
            <color indexed="81"/>
            <rFont val="Tahoma"/>
            <family val="2"/>
          </rPr>
          <t xml:space="preserve">DAFP:
</t>
        </r>
        <r>
          <rPr>
            <sz val="9"/>
            <color indexed="81"/>
            <rFont val="Tahoma"/>
            <family val="2"/>
          </rPr>
          <t>Se diligencia el puntaje de la calificación de la Evaluación de Gestión por áreas o dependencias.</t>
        </r>
      </text>
    </comment>
    <comment ref="H13" authorId="0" shapeId="0" xr:uid="{00000000-0006-0000-0900-000006000000}">
      <text>
        <r>
          <rPr>
            <b/>
            <sz val="9"/>
            <color indexed="81"/>
            <rFont val="Tahoma"/>
            <family val="2"/>
          </rPr>
          <t xml:space="preserve">DAFP:
</t>
        </r>
        <r>
          <rPr>
            <sz val="9"/>
            <color indexed="81"/>
            <rFont val="Tahoma"/>
            <family val="2"/>
          </rPr>
          <t>Diligencie la fecha de inicio (dd/mm/aa) de la evaluación de compromisos</t>
        </r>
      </text>
    </comment>
    <comment ref="J13" authorId="1" shapeId="0" xr:uid="{00000000-0006-0000-0900-000007000000}">
      <text>
        <r>
          <rPr>
            <b/>
            <sz val="9"/>
            <color indexed="81"/>
            <rFont val="Tahoma"/>
            <family val="2"/>
          </rPr>
          <t xml:space="preserve">DAFP: </t>
        </r>
        <r>
          <rPr>
            <sz val="9"/>
            <color indexed="81"/>
            <rFont val="Tahoma"/>
            <family val="2"/>
          </rPr>
          <t xml:space="preserve">Diligencie las evaluaciones que tuvieron lugar dentro del primer semestre comprendido del 01/02/del año en curso hasta el 31/07/ del año en curso.
</t>
        </r>
      </text>
    </comment>
    <comment ref="A15" authorId="0" shapeId="0" xr:uid="{00000000-0006-0000-0900-000008000000}">
      <text>
        <r>
          <rPr>
            <b/>
            <sz val="9"/>
            <color indexed="81"/>
            <rFont val="Tahoma"/>
            <family val="2"/>
          </rPr>
          <t xml:space="preserve">DAFP:
</t>
        </r>
        <r>
          <rPr>
            <sz val="9"/>
            <color indexed="81"/>
            <rFont val="Tahoma"/>
            <family val="2"/>
          </rPr>
          <t>Digite la calificación de los compromisos laborales obtenidos en la evaluación del desempeño. El rango establecido es de 1 a 100 puntos</t>
        </r>
      </text>
    </comment>
    <comment ref="A16" authorId="0" shapeId="0" xr:uid="{00000000-0006-0000-0900-000009000000}">
      <text>
        <r>
          <rPr>
            <b/>
            <sz val="9"/>
            <color indexed="81"/>
            <rFont val="Tahoma"/>
            <family val="2"/>
          </rPr>
          <t xml:space="preserve">DAFP:
</t>
        </r>
        <r>
          <rPr>
            <sz val="9"/>
            <color indexed="81"/>
            <rFont val="Tahoma"/>
            <family val="2"/>
          </rPr>
          <t>Digite la calificación de las competencias comportamentales obtenidos en la evaluación del desempeño. El rango establecido es de 1 a 15 puntos dependiendo del periodo de calificación</t>
        </r>
      </text>
    </comment>
    <comment ref="A17" authorId="0" shapeId="0" xr:uid="{00000000-0006-0000-0900-00000A000000}">
      <text>
        <r>
          <rPr>
            <b/>
            <sz val="9"/>
            <color indexed="81"/>
            <rFont val="Tahoma"/>
            <family val="2"/>
          </rPr>
          <t>DAFP:</t>
        </r>
        <r>
          <rPr>
            <sz val="9"/>
            <color indexed="81"/>
            <rFont val="Tahoma"/>
            <family val="2"/>
          </rPr>
          <t xml:space="preserve">
Se diligencia el puntaje de la calificación de la Evaluación de Gestión por áreas o dependencias.</t>
        </r>
      </text>
    </comment>
    <comment ref="H18" authorId="0" shapeId="0" xr:uid="{00000000-0006-0000-0900-00000B000000}">
      <text>
        <r>
          <rPr>
            <b/>
            <sz val="9"/>
            <color indexed="81"/>
            <rFont val="Tahoma"/>
            <family val="2"/>
          </rPr>
          <t xml:space="preserve">DAFP:
</t>
        </r>
        <r>
          <rPr>
            <sz val="9"/>
            <color indexed="81"/>
            <rFont val="Tahoma"/>
            <family val="2"/>
          </rPr>
          <t>Diligencie la fecha de inicio (dd/mm/aa) de la evaluación de compromisos</t>
        </r>
      </text>
    </comment>
    <comment ref="J18" authorId="1" shapeId="0" xr:uid="{00000000-0006-0000-0900-00000C000000}">
      <text>
        <r>
          <rPr>
            <b/>
            <sz val="9"/>
            <color indexed="81"/>
            <rFont val="Tahoma"/>
            <family val="2"/>
          </rPr>
          <t xml:space="preserve">DAFP: </t>
        </r>
        <r>
          <rPr>
            <sz val="9"/>
            <color indexed="81"/>
            <rFont val="Tahoma"/>
            <family val="2"/>
          </rPr>
          <t xml:space="preserve">Diligencie las evaluaciones que tuvieron lugar dentro del primer semestre comprendido del 01/02/del año en curso hasta el 31/07/ del año en curso.
</t>
        </r>
      </text>
    </comment>
    <comment ref="A20" authorId="0" shapeId="0" xr:uid="{00000000-0006-0000-0900-00000D000000}">
      <text>
        <r>
          <rPr>
            <b/>
            <sz val="9"/>
            <color indexed="81"/>
            <rFont val="Tahoma"/>
            <family val="2"/>
          </rPr>
          <t xml:space="preserve">DAFP:
</t>
        </r>
        <r>
          <rPr>
            <sz val="9"/>
            <color indexed="81"/>
            <rFont val="Tahoma"/>
            <family val="2"/>
          </rPr>
          <t>Digite la calificación de los compromisos laborales obtenidos en la evaluación del desempeño. El rango establecido es de 1 a 100 puntos</t>
        </r>
      </text>
    </comment>
    <comment ref="A21" authorId="0" shapeId="0" xr:uid="{00000000-0006-0000-0900-00000E000000}">
      <text>
        <r>
          <rPr>
            <b/>
            <sz val="9"/>
            <color indexed="81"/>
            <rFont val="Tahoma"/>
            <family val="2"/>
          </rPr>
          <t xml:space="preserve">DAFP:
</t>
        </r>
        <r>
          <rPr>
            <sz val="9"/>
            <color indexed="81"/>
            <rFont val="Tahoma"/>
            <family val="2"/>
          </rPr>
          <t>Digite la calificación de las competencias comportamentales obtenidos en la evaluación del desempeño. El rango establecido es de 1 a 15 puntos dependiendo del periodo de calificación</t>
        </r>
      </text>
    </comment>
    <comment ref="A22" authorId="0" shapeId="0" xr:uid="{00000000-0006-0000-0900-00000F000000}">
      <text>
        <r>
          <rPr>
            <b/>
            <sz val="9"/>
            <color indexed="81"/>
            <rFont val="Tahoma"/>
            <family val="2"/>
          </rPr>
          <t xml:space="preserve">DAFP:
</t>
        </r>
        <r>
          <rPr>
            <sz val="9"/>
            <color indexed="81"/>
            <rFont val="Tahoma"/>
            <family val="2"/>
          </rPr>
          <t>Se diligencia el puntaje de la calificación de la Evaluación de Gestión por áreas o dependencias.</t>
        </r>
      </text>
    </comment>
    <comment ref="H25" authorId="0" shapeId="0" xr:uid="{00000000-0006-0000-0900-000010000000}">
      <text>
        <r>
          <rPr>
            <b/>
            <sz val="9"/>
            <color indexed="81"/>
            <rFont val="Tahoma"/>
            <family val="2"/>
          </rPr>
          <t xml:space="preserve">DAFP:
</t>
        </r>
        <r>
          <rPr>
            <sz val="9"/>
            <color indexed="81"/>
            <rFont val="Tahoma"/>
            <family val="2"/>
          </rPr>
          <t>Diligencie la fecha de inicio (dd/mm/aa) de la evaluación de compromisos</t>
        </r>
      </text>
    </comment>
    <comment ref="J25" authorId="1" shapeId="0" xr:uid="{00000000-0006-0000-0900-000011000000}">
      <text>
        <r>
          <rPr>
            <b/>
            <sz val="9"/>
            <color indexed="81"/>
            <rFont val="Tahoma"/>
            <family val="2"/>
          </rPr>
          <t xml:space="preserve">DAFP: </t>
        </r>
        <r>
          <rPr>
            <sz val="9"/>
            <color indexed="81"/>
            <rFont val="Tahoma"/>
            <family val="2"/>
          </rPr>
          <t xml:space="preserve">Diligencie las evaluaciones que tuvieron lugar dentro del segundo semestre comprendido del 01/08/del año en curso hasta el 31/01/ del siguiente año.
</t>
        </r>
      </text>
    </comment>
    <comment ref="A27" authorId="0" shapeId="0" xr:uid="{00000000-0006-0000-0900-000012000000}">
      <text>
        <r>
          <rPr>
            <b/>
            <sz val="9"/>
            <color indexed="81"/>
            <rFont val="Tahoma"/>
            <family val="2"/>
          </rPr>
          <t xml:space="preserve">DAFP:
</t>
        </r>
        <r>
          <rPr>
            <sz val="9"/>
            <color indexed="81"/>
            <rFont val="Tahoma"/>
            <family val="2"/>
          </rPr>
          <t>Digite la calificación de los compromisos laborales obtenidos en la evaluación del desempeño. El rango establecido es de 1 a 100 puntos</t>
        </r>
      </text>
    </comment>
    <comment ref="A28" authorId="0" shapeId="0" xr:uid="{00000000-0006-0000-0900-000013000000}">
      <text>
        <r>
          <rPr>
            <b/>
            <sz val="9"/>
            <color indexed="81"/>
            <rFont val="Tahoma"/>
            <family val="2"/>
          </rPr>
          <t xml:space="preserve">DAFP:
</t>
        </r>
        <r>
          <rPr>
            <sz val="9"/>
            <color indexed="81"/>
            <rFont val="Tahoma"/>
            <family val="2"/>
          </rPr>
          <t>Digite la calificación de las competencias comportamentales obtenidos en la evaluación del desempeño. El rango establecido es de 1 a 15 puntos dependiendo del periodo de calificación</t>
        </r>
      </text>
    </comment>
    <comment ref="A29" authorId="0" shapeId="0" xr:uid="{00000000-0006-0000-0900-000014000000}">
      <text>
        <r>
          <rPr>
            <b/>
            <sz val="9"/>
            <color indexed="81"/>
            <rFont val="Tahoma"/>
            <family val="2"/>
          </rPr>
          <t xml:space="preserve">DAFP:
</t>
        </r>
        <r>
          <rPr>
            <sz val="9"/>
            <color indexed="81"/>
            <rFont val="Tahoma"/>
            <family val="2"/>
          </rPr>
          <t>Se diligencia el puntaje de la calificación de la Evaluación de Gestión por áreas o dependencias.</t>
        </r>
      </text>
    </comment>
    <comment ref="H30" authorId="0" shapeId="0" xr:uid="{00000000-0006-0000-0900-000015000000}">
      <text>
        <r>
          <rPr>
            <b/>
            <sz val="9"/>
            <color indexed="81"/>
            <rFont val="Tahoma"/>
            <family val="2"/>
          </rPr>
          <t xml:space="preserve">DAFP:
</t>
        </r>
        <r>
          <rPr>
            <sz val="9"/>
            <color indexed="81"/>
            <rFont val="Tahoma"/>
            <family val="2"/>
          </rPr>
          <t>Diligencie la fecha de inicio (dd/mm/aa) de la evaluación de compromisos</t>
        </r>
      </text>
    </comment>
    <comment ref="J30" authorId="1" shapeId="0" xr:uid="{00000000-0006-0000-0900-000016000000}">
      <text>
        <r>
          <rPr>
            <b/>
            <sz val="9"/>
            <color indexed="81"/>
            <rFont val="Tahoma"/>
            <family val="2"/>
          </rPr>
          <t xml:space="preserve">DAFP: </t>
        </r>
        <r>
          <rPr>
            <sz val="9"/>
            <color indexed="81"/>
            <rFont val="Tahoma"/>
            <family val="2"/>
          </rPr>
          <t xml:space="preserve"> Diligencie las evaluaciones que tuvieron lugar dentro del segundo semestre comprendido del 01/08/del año en curso hasta el 31/01/ del siguiente año.
</t>
        </r>
      </text>
    </comment>
    <comment ref="A32" authorId="0" shapeId="0" xr:uid="{00000000-0006-0000-0900-000017000000}">
      <text>
        <r>
          <rPr>
            <b/>
            <sz val="9"/>
            <color indexed="81"/>
            <rFont val="Tahoma"/>
            <family val="2"/>
          </rPr>
          <t xml:space="preserve">DAFP:
</t>
        </r>
        <r>
          <rPr>
            <sz val="9"/>
            <color indexed="81"/>
            <rFont val="Tahoma"/>
            <family val="2"/>
          </rPr>
          <t>Digite la calificación de los compromisos laborales obtenidos en la evaluación del desempeño. El rango establecido es de 1 a 100 puntos</t>
        </r>
      </text>
    </comment>
    <comment ref="A33" authorId="0" shapeId="0" xr:uid="{00000000-0006-0000-0900-000018000000}">
      <text>
        <r>
          <rPr>
            <b/>
            <sz val="9"/>
            <color indexed="81"/>
            <rFont val="Tahoma"/>
            <family val="2"/>
          </rPr>
          <t xml:space="preserve">DAFP:
</t>
        </r>
        <r>
          <rPr>
            <sz val="9"/>
            <color indexed="81"/>
            <rFont val="Tahoma"/>
            <family val="2"/>
          </rPr>
          <t>Digite la calificación de las competencias comportamentales obtenidos en la evaluación del desempeño. El rango establecido es de 1 a 15 puntos dependiendo del periodo de calificación</t>
        </r>
      </text>
    </comment>
    <comment ref="A34" authorId="0" shapeId="0" xr:uid="{00000000-0006-0000-0900-000019000000}">
      <text>
        <r>
          <rPr>
            <b/>
            <sz val="9"/>
            <color indexed="81"/>
            <rFont val="Tahoma"/>
            <family val="2"/>
          </rPr>
          <t xml:space="preserve">DAFP:
</t>
        </r>
        <r>
          <rPr>
            <sz val="9"/>
            <color indexed="81"/>
            <rFont val="Tahoma"/>
            <family val="2"/>
          </rPr>
          <t>Se diligencia el puntaje de la calificación de la Evaluación de Gestión por áreas o dependencias.</t>
        </r>
      </text>
    </comment>
    <comment ref="H35" authorId="0" shapeId="0" xr:uid="{00000000-0006-0000-0900-00001A000000}">
      <text>
        <r>
          <rPr>
            <b/>
            <sz val="9"/>
            <color indexed="81"/>
            <rFont val="Tahoma"/>
            <family val="2"/>
          </rPr>
          <t xml:space="preserve">DAFP:
</t>
        </r>
        <r>
          <rPr>
            <sz val="9"/>
            <color indexed="81"/>
            <rFont val="Tahoma"/>
            <family val="2"/>
          </rPr>
          <t>Diligencie la fecha de inicio (dd/mm/aa) de la evaluación de compromisos</t>
        </r>
      </text>
    </comment>
    <comment ref="J35" authorId="1" shapeId="0" xr:uid="{00000000-0006-0000-0900-00001B000000}">
      <text>
        <r>
          <rPr>
            <b/>
            <sz val="9"/>
            <color indexed="81"/>
            <rFont val="Tahoma"/>
            <family val="2"/>
          </rPr>
          <t xml:space="preserve">DAFP: </t>
        </r>
        <r>
          <rPr>
            <sz val="9"/>
            <color indexed="81"/>
            <rFont val="Tahoma"/>
            <family val="2"/>
          </rPr>
          <t xml:space="preserve"> Diligencie las evaluaciones que tuvieron lugar dentro del segundo semestre comprendido del 01/08/del año en curso hasta el 31/01/ del siguiente año.
</t>
        </r>
      </text>
    </comment>
    <comment ref="A37" authorId="0" shapeId="0" xr:uid="{00000000-0006-0000-0900-00001C000000}">
      <text>
        <r>
          <rPr>
            <b/>
            <sz val="9"/>
            <color indexed="81"/>
            <rFont val="Tahoma"/>
            <family val="2"/>
          </rPr>
          <t xml:space="preserve">DAFP:
</t>
        </r>
        <r>
          <rPr>
            <sz val="9"/>
            <color indexed="81"/>
            <rFont val="Tahoma"/>
            <family val="2"/>
          </rPr>
          <t>Digite la calificación de los compromisos laborales obtenidos en la evaluación del desempeño. El rango establecido es de 1 a 100 puntos</t>
        </r>
      </text>
    </comment>
    <comment ref="A38" authorId="0" shapeId="0" xr:uid="{00000000-0006-0000-0900-00001D000000}">
      <text>
        <r>
          <rPr>
            <sz val="9"/>
            <color indexed="81"/>
            <rFont val="Tahoma"/>
            <family val="2"/>
          </rPr>
          <t>DAFP:
Digite la calificación de las competencias comportamentales obtenidos en la evaluación del desempeño. El rango establecido es de 1 a 15 puntos dependiendo del periodo de calificación</t>
        </r>
      </text>
    </comment>
    <comment ref="A39" authorId="0" shapeId="0" xr:uid="{00000000-0006-0000-0900-00001E000000}">
      <text>
        <r>
          <rPr>
            <b/>
            <sz val="9"/>
            <color indexed="81"/>
            <rFont val="Tahoma"/>
            <family val="2"/>
          </rPr>
          <t xml:space="preserve">DAFP:
</t>
        </r>
        <r>
          <rPr>
            <sz val="9"/>
            <color indexed="81"/>
            <rFont val="Tahoma"/>
            <family val="2"/>
          </rPr>
          <t>Se diligencia el puntaje de la calificación de la Evaluación de Gestión por áreas o dependencias.</t>
        </r>
      </text>
    </comment>
    <comment ref="P42" authorId="1" shapeId="0" xr:uid="{00000000-0006-0000-0900-00001F000000}">
      <text>
        <r>
          <rPr>
            <b/>
            <sz val="9"/>
            <color indexed="81"/>
            <rFont val="Tahoma"/>
            <family val="2"/>
          </rPr>
          <t xml:space="preserve">DAFP: </t>
        </r>
        <r>
          <rPr>
            <sz val="9"/>
            <color indexed="81"/>
            <rFont val="Tahoma"/>
            <family val="2"/>
          </rPr>
          <t>Digite el puntaje de los compromisos laborales de cada una de las evaluaciones sin sumar el puntaje de los compromisos para el nivel sobresaliente.</t>
        </r>
      </text>
    </comment>
  </commentList>
</comments>
</file>

<file path=xl/sharedStrings.xml><?xml version="1.0" encoding="utf-8"?>
<sst xmlns="http://schemas.openxmlformats.org/spreadsheetml/2006/main" count="834" uniqueCount="533">
  <si>
    <t>DESDE</t>
  </si>
  <si>
    <t>HASTA</t>
  </si>
  <si>
    <t>NOMBRE COMPLETO</t>
  </si>
  <si>
    <t>DEPENDENCIA</t>
  </si>
  <si>
    <t>CARGO (DENOMINACIÓN-CÓDIGO-GRADO)</t>
  </si>
  <si>
    <t>No. DÍAS EVALUADOS EN EL AÑO</t>
  </si>
  <si>
    <t>FIRMAS</t>
  </si>
  <si>
    <t>Contra esta calificación procede el recurso de reposición y en subsidio el de apelación interpuestos ante el evaluador dentro de los cinco (5) dias hábiles siguientes a la fecha de notificación. Los recursos deben presentarse por escrito, personalmente o mediante apoderado y exponiendo los motivos de inconformidad.</t>
  </si>
  <si>
    <t>PESO</t>
  </si>
  <si>
    <t>Interpuso recurso de Reposición</t>
  </si>
  <si>
    <t>LOGRO %</t>
  </si>
  <si>
    <t>PUNTAJE</t>
  </si>
  <si>
    <t>Interpuso recurso de Apelación</t>
  </si>
  <si>
    <t xml:space="preserve">EVALUACIÓN DEL DESEMPEÑO PARA SERVIDORES DE CARRERA ADMINISTRATIVA, LIBRE NOMBRAMIENTO Y REMOCIÓN </t>
  </si>
  <si>
    <t>Colaboración</t>
  </si>
  <si>
    <t>Iniciativa</t>
  </si>
  <si>
    <t>Compromiso con la organización</t>
  </si>
  <si>
    <t>Asistencial</t>
  </si>
  <si>
    <t>Disciplina</t>
  </si>
  <si>
    <t>Transparencia</t>
  </si>
  <si>
    <t xml:space="preserve">Técnico </t>
  </si>
  <si>
    <t>Trabajo en equipo</t>
  </si>
  <si>
    <t>Orientación al usuario y al ciudadano</t>
  </si>
  <si>
    <t xml:space="preserve">Profesional </t>
  </si>
  <si>
    <t>Orientación a resultados</t>
  </si>
  <si>
    <t xml:space="preserve">Asesor </t>
  </si>
  <si>
    <t xml:space="preserve">Niveles </t>
  </si>
  <si>
    <t>Competencias por nivel jerarquico</t>
  </si>
  <si>
    <t>II SEMESTRE</t>
  </si>
  <si>
    <t>I SEMESTRE</t>
  </si>
  <si>
    <t>Conducta Asociada</t>
  </si>
  <si>
    <t>Competencia</t>
  </si>
  <si>
    <t xml:space="preserve">Competencias Comunes </t>
  </si>
  <si>
    <t xml:space="preserve">Competencias comunes </t>
  </si>
  <si>
    <t>COMPETENCIAS</t>
  </si>
  <si>
    <t>CONDUCTAS ASOCIADAS</t>
  </si>
  <si>
    <t>Toma de decisiones</t>
  </si>
  <si>
    <t>ASESOR</t>
  </si>
  <si>
    <t xml:space="preserve">PROFESIONAL 
</t>
  </si>
  <si>
    <t>ASISTENCIAL</t>
  </si>
  <si>
    <t>Conocimiento_del_entorno</t>
  </si>
  <si>
    <t>Construcción_de_relaciones</t>
  </si>
  <si>
    <t>Relaciones_interpersonales</t>
  </si>
  <si>
    <t>N.</t>
  </si>
  <si>
    <t>NUMERO DE DOCUMENTO IDENTIDAD</t>
  </si>
  <si>
    <t>LUGAR Y FECHA DE DILIGENCIAMIENTO</t>
  </si>
  <si>
    <t>CARRERA ADMINISTRATIVA</t>
  </si>
  <si>
    <t>EMPLEADO A EVALUAR</t>
  </si>
  <si>
    <t>JEFE INMEDIATO (PRIMER EVALUADOR)</t>
  </si>
  <si>
    <t>LIBRE NOMBRAMIENTO Y REMOCIÓN (LNR)
(Seguimiento cumplimiento de funciones empleados)</t>
  </si>
  <si>
    <t>SEGUNDO EVALUADOR 
(Si lo hay)</t>
  </si>
  <si>
    <t>EVALUACIONES DEFINITIVAS</t>
  </si>
  <si>
    <t>PERIODO DE PRUEBA</t>
  </si>
  <si>
    <t>EXTRAORDINARIA</t>
  </si>
  <si>
    <t>SEMESTRE 1</t>
  </si>
  <si>
    <t>SEMESTRE 2</t>
  </si>
  <si>
    <t xml:space="preserve">ANUAL_U_ORDINARIA </t>
  </si>
  <si>
    <t>ANUAL_U_ORDINARIA</t>
  </si>
  <si>
    <t>CAMBIO DE EVALUADOR</t>
  </si>
  <si>
    <t>SEPARACIÓN TEMPORAL DE LAS FUNCIONES POR MÁS DE 30 DÍAS</t>
  </si>
  <si>
    <t>LAPSO COMPRENDIDO ENTRE LA ÚLTIMA EVALUACIÓN Y EL FINAL DE LA EVALUACIÓN PARCIAL CORRESPONDIENTE</t>
  </si>
  <si>
    <t>CAMBIO DEFINITIVO DEL EMPLEO</t>
  </si>
  <si>
    <t>SUSPENSIÓN Y CALIFICACIÓN POR ACOSO LABORAL</t>
  </si>
  <si>
    <t>INTERRUPCIÓN PERIODO DE PRUEBA POR MÁS DE 20 DÍAS</t>
  </si>
  <si>
    <t>EVALUACIONES_PARCIALES_EVENTUALES</t>
  </si>
  <si>
    <t>2.1 TIPO DE EMPLEO</t>
  </si>
  <si>
    <t>2.3 NIVEL DEL EMPLEO</t>
  </si>
  <si>
    <t>COMPROMISO LABORAL</t>
  </si>
  <si>
    <t>EVIDENCIA DEL CUMPLIMIENTO DEL COMPROMISO</t>
  </si>
  <si>
    <t xml:space="preserve"> 3. COMPROMISOS COMPORTAMENTALES</t>
  </si>
  <si>
    <t>Nivel Jerarquico</t>
  </si>
  <si>
    <t>3.2 SEGUIMIENTO COMPROMISOS COMPORTAMENTALES</t>
  </si>
  <si>
    <t>3.3 DATOS GENERALES</t>
  </si>
  <si>
    <t>3.4 OBSERVACIONES</t>
  </si>
  <si>
    <t xml:space="preserve">4.1 EVALUACIÓN PRIMER SEMESTRE </t>
  </si>
  <si>
    <t>No. DÍAS EVALUADOS</t>
  </si>
  <si>
    <t>TOTAL OBTENIDO DE LOS COMPONENTES DE LA EVALUACIÓN</t>
  </si>
  <si>
    <t>PUNTAJE PONDERADO DEL PRIMER SEMESTRE</t>
  </si>
  <si>
    <t>Firmas</t>
  </si>
  <si>
    <t>Nombres</t>
  </si>
  <si>
    <t>No. Documento Identidad</t>
  </si>
  <si>
    <t xml:space="preserve">SEGUNDO EVALUADOR 
</t>
  </si>
  <si>
    <t xml:space="preserve">SEGUNDO EVALUADOR </t>
  </si>
  <si>
    <t>4.6 OBSERVACIONES</t>
  </si>
  <si>
    <t xml:space="preserve">2.2 FECHA DE EVALUACIÓN </t>
  </si>
  <si>
    <t>OBJETIVOS INSTITUCIONALES</t>
  </si>
  <si>
    <t>NIVELES DE DESARROLLO</t>
  </si>
  <si>
    <t>DESCRIPCIÓN CUALITATIVA</t>
  </si>
  <si>
    <t>Resultados cuantitativos</t>
  </si>
  <si>
    <t>Periodo</t>
  </si>
  <si>
    <t>Anual u ordinario</t>
  </si>
  <si>
    <t>Periodo de Prueba y Extraordinaria</t>
  </si>
  <si>
    <t>BAJO</t>
  </si>
  <si>
    <t>El nivel de desarrollo de la competencia no se presenta con un impacto positivo que permita la obtención de las metas y logros esperados.</t>
  </si>
  <si>
    <t>ACEPTABLE</t>
  </si>
  <si>
    <t>El nivel de desarrollo de la competencia se presenta de manera intermitente, con un mediano impacto en la obtención de metas y logros esperados.</t>
  </si>
  <si>
    <t>ALTO</t>
  </si>
  <si>
    <t>El nivel de desarrollo de la competencia se presenta de manera permanente e impacta significativamente de manera positiva la obtención de metas y logros esperados.</t>
  </si>
  <si>
    <t>MUY ALTO</t>
  </si>
  <si>
    <t>El nivel de desarrollo de la competencia se presenta de manera permanente, impactando significativamente la obtención de metas y logros esperados y agrega valor a los procesos generando un alto nivel de confianza.</t>
  </si>
  <si>
    <t>Resultado Cuantitativo</t>
  </si>
  <si>
    <t>Bajo</t>
  </si>
  <si>
    <t>anual_u_ordinario</t>
  </si>
  <si>
    <t>periodo_de_prueba_y_extraordinaria</t>
  </si>
  <si>
    <t>bajo_anual_u_ordinario</t>
  </si>
  <si>
    <t>bajo_ppye</t>
  </si>
  <si>
    <t>aceptable_anual_u_ordinario</t>
  </si>
  <si>
    <t>aceptable_ppye</t>
  </si>
  <si>
    <t>alto_ppye</t>
  </si>
  <si>
    <t>muy_alto_anual_u_ordinario</t>
  </si>
  <si>
    <t>muy_alto_ppye</t>
  </si>
  <si>
    <t>Niveles de Desarrollo</t>
  </si>
  <si>
    <t xml:space="preserve">CASOS DE EVALUACIÓN </t>
  </si>
  <si>
    <t xml:space="preserve">Compromisos laborales </t>
  </si>
  <si>
    <t xml:space="preserve">Competencias Comportamentales </t>
  </si>
  <si>
    <t xml:space="preserve">Evaluación de Gestión por áreas o dependencias </t>
  </si>
  <si>
    <t>SI(C8="ANUAL_U_ORDINARIA";F10*80%;SI(C8="PERIODO_DE_PRUEBA";F10*85%;SI(F10=EXTRAORDINARIA;F10*85%)))</t>
  </si>
  <si>
    <t>SI(C8="ANUAL_U_ORDINARIA";F10*80%;SI(C8="PERIODO DE PRUEBA";F10*85%;SI(C8="EXTRAORDINARIA";F10*85%)))</t>
  </si>
  <si>
    <t>SI($C$8="PERIODO DE PRUEBA";F11*15%;SI($C$8="EXTRAORDINARIA";F11*15%;F11*10%))</t>
  </si>
  <si>
    <t xml:space="preserve">5.2 EVALUACIÓN SEGUNDO SEMESTRE </t>
  </si>
  <si>
    <t>PRIMER SEMESTRE</t>
  </si>
  <si>
    <t>SEGUNDO SEMESTRE</t>
  </si>
  <si>
    <t>PUNTAJE OBTENIDO</t>
  </si>
  <si>
    <t>No. DÍAS</t>
  </si>
  <si>
    <t>PERIODO EVALUADO</t>
  </si>
  <si>
    <t>Total días evaluados del primer semestre</t>
  </si>
  <si>
    <t xml:space="preserve"> PUNTAJE PONDERADO DEL PRIMER SEMESTRE</t>
  </si>
  <si>
    <t>5.2 NOTIFICACIÓN</t>
  </si>
  <si>
    <t>5.3 OBSERVACIONES</t>
  </si>
  <si>
    <t xml:space="preserve">Total </t>
  </si>
  <si>
    <t xml:space="preserve">DEFINICION DE A COMPETENCIA - ASOCIA TODAS LAS CONDUCTAS </t>
  </si>
  <si>
    <t>FECHA</t>
  </si>
  <si>
    <t>4. CONSOLIDADO EVALUACIÓN</t>
  </si>
  <si>
    <t>1. Cambios en los planes, programas o proyectos como base para la concertación</t>
  </si>
  <si>
    <t xml:space="preserve">2. </t>
  </si>
  <si>
    <t>2. Separación del cargo mayor a treinta (30) días calendario que afecte el compromiso concertado</t>
  </si>
  <si>
    <t xml:space="preserve">3. </t>
  </si>
  <si>
    <t>N°</t>
  </si>
  <si>
    <t>IV. COMPROMISOS LABORALES</t>
  </si>
  <si>
    <t>Metas de la Dependencia a las cuales contribuye el empleo</t>
  </si>
  <si>
    <t>Compromisos Laborales.</t>
  </si>
  <si>
    <t>Peso porcentual del compromiso</t>
  </si>
  <si>
    <t>Días Efectivamente Laborados</t>
  </si>
  <si>
    <t>CALIFICACIÓN TOTAL COMPROMISOS LABORALES</t>
  </si>
  <si>
    <t>V. COMPETENCIAS COMPORTAMENTALES</t>
  </si>
  <si>
    <t xml:space="preserve">Porcentaje de Cumplimiento. </t>
  </si>
  <si>
    <t xml:space="preserve"> EVALUACIÓN REALIZADA PREVIA A LA EXTRAORDINARIA (Si hubo)</t>
  </si>
  <si>
    <t>EVALUACIÓN ULTIMO PERÍODO</t>
  </si>
  <si>
    <t>CALIFICACIÓN DEL COMPROMISO</t>
  </si>
  <si>
    <t>CALIFICACIÓN DEL COMPROMISO (Con peso porcentual)</t>
  </si>
  <si>
    <t xml:space="preserve"> PESO TOTAL PONDERADO DE LOS COMPROMISOS LABORALES</t>
  </si>
  <si>
    <t xml:space="preserve">Resultado total </t>
  </si>
  <si>
    <t>Total Días Laborados Efectivamente</t>
  </si>
  <si>
    <t>% Participación Días Laborados para la Evaluación Extraordinaria</t>
  </si>
  <si>
    <t xml:space="preserve">Calificaciones parciales semestrales compromisos laborales </t>
  </si>
  <si>
    <t>1° Calificación</t>
  </si>
  <si>
    <t>2° Calificación</t>
  </si>
  <si>
    <t>Sobre el 100%</t>
  </si>
  <si>
    <t>Sobre el peso porcentual del 85%</t>
  </si>
  <si>
    <t>F4. CALF. COM. COMPORT.'!A1</t>
  </si>
  <si>
    <t>VI. RESULTADOS CONSOLIDADOS EVALUCIÒN EXTRAORDINARIA</t>
  </si>
  <si>
    <t>COMPETENCIAS COMPORTAMENTALES</t>
  </si>
  <si>
    <t>Eva. Previa a la EXTR.
(Si hubo)</t>
  </si>
  <si>
    <t>Eva. Último período.</t>
  </si>
  <si>
    <t xml:space="preserve">1.  </t>
  </si>
  <si>
    <t>CALIFICACIÓN</t>
  </si>
  <si>
    <t>NIVEL DE CALIFICACIÓN</t>
  </si>
  <si>
    <t xml:space="preserve">4. </t>
  </si>
  <si>
    <t>F7. PLAN DE MEJORAMIENTO'!A1</t>
  </si>
  <si>
    <t>F2. COMP. LAB Y COM COMPOR'!A1</t>
  </si>
  <si>
    <t>% Participación Días Laborados de cada Eva. Eventual</t>
  </si>
  <si>
    <t>F3. EVIDENCIAS'!A1</t>
  </si>
  <si>
    <t>CALIFICACIÓN DE LAS COMPETENCIAS COMPORTAMENTALES</t>
  </si>
  <si>
    <t>VII. NOTIFICACIÓN</t>
  </si>
  <si>
    <t>Nombre del Evaluado:</t>
  </si>
  <si>
    <t>Nombre del evaluador:</t>
  </si>
  <si>
    <t>RECURSO</t>
  </si>
  <si>
    <t>Firma</t>
  </si>
  <si>
    <t>VIII. DECISIÓN DE RECURSOS</t>
  </si>
  <si>
    <t>RECURSO DE REPOSICIÓN</t>
  </si>
  <si>
    <t>RECURSO DE APELACIÓN</t>
  </si>
  <si>
    <t>DECISIÓN</t>
  </si>
  <si>
    <t>______________________________</t>
  </si>
  <si>
    <t>Nombre del Notificador:</t>
  </si>
  <si>
    <t>MOTIVACIÓN (Anexar Acto Administrativo):</t>
  </si>
  <si>
    <t>IX. CALIFICACIÓN DEFINITIVA</t>
  </si>
  <si>
    <t>CALIFICACIÓN DEFINITIVA EN FIRME</t>
  </si>
  <si>
    <t>FIRMA Y NÚMERO DE CÉDULA DEL NOTIFICADO</t>
  </si>
  <si>
    <t>FIRMA Y NÚMERO DE CÉDULA DEL NOTIFICADOR</t>
  </si>
  <si>
    <t>FIRMA DEL EVALUADO</t>
  </si>
  <si>
    <t>Ciudad - Fecha de Diligenciamiento del Formato</t>
  </si>
  <si>
    <t>3. Traslado o encargo del empleado</t>
  </si>
  <si>
    <t>3.1 COMPROMISOS COMPORTAMENTALES FIJADOS</t>
  </si>
  <si>
    <t>FIRMA DEL NOTIFICADOR</t>
  </si>
  <si>
    <t xml:space="preserve">Fecha de evaluación </t>
  </si>
  <si>
    <t>Desde</t>
  </si>
  <si>
    <t>Hasta</t>
  </si>
  <si>
    <t>PRIMERA_EVALUACION_PARCIAL_SEMESTRAL</t>
  </si>
  <si>
    <t>SEGUNDA_EVALUACION_PARCIAL_SEMESTRAL</t>
  </si>
  <si>
    <t>Descripción Cualitativa</t>
  </si>
  <si>
    <t xml:space="preserve">El nivel de desarrollo de la competencia no se presenta con un impacto positivo que permita la obtención de metas y logros esperados </t>
  </si>
  <si>
    <t>alto_anual_u_ordinario</t>
  </si>
  <si>
    <t xml:space="preserve">El nivel de desarrollo de la competencia se presenta de manera intermitente con un mediano impacto en la obtención de metas y logros esperados </t>
  </si>
  <si>
    <t xml:space="preserve">El nivel de desarrollo de la competencia se presenta de manera permanente e impacta significativamente de manera positiva la obtención de metas y logros esperados </t>
  </si>
  <si>
    <t xml:space="preserve">El nivel de desarrollo de la competencia se presenta de manera permanente, impactando significativamente la obtención de metas y logros esperados y agrega valor a los procesos generando un alto nivel de confianza </t>
  </si>
  <si>
    <t xml:space="preserve">No. DÍAS EVALUADOS </t>
  </si>
  <si>
    <t xml:space="preserve">CALIFICACIÓN EVALUACIÒN PRIMER SEMESTRE (Sobre 100) </t>
  </si>
  <si>
    <r>
      <t xml:space="preserve">Eva. Previa a la EXTR.
</t>
    </r>
    <r>
      <rPr>
        <b/>
        <sz val="8"/>
        <color indexed="60"/>
        <rFont val="Arial"/>
        <family val="2"/>
      </rPr>
      <t>(Si hubo)</t>
    </r>
  </si>
  <si>
    <t xml:space="preserve"> TOTAL</t>
  </si>
  <si>
    <t>20/02/2017%</t>
  </si>
  <si>
    <t>RESULTADOS CONSOLIDADOS EVALUACIÓN EXTRAORDINARIA</t>
  </si>
  <si>
    <t xml:space="preserve">Resultados </t>
  </si>
  <si>
    <t xml:space="preserve">Escala de Calificación </t>
  </si>
  <si>
    <t xml:space="preserve">Sobresaliente </t>
  </si>
  <si>
    <t>Satisfactorio</t>
  </si>
  <si>
    <t>No satisfactorio</t>
  </si>
  <si>
    <t>&lt;=69</t>
  </si>
  <si>
    <t>Previa a la Extraordinaria (Si hubo)</t>
  </si>
  <si>
    <r>
      <t xml:space="preserve">Previa a la Extraordinaria </t>
    </r>
    <r>
      <rPr>
        <b/>
        <sz val="8"/>
        <color indexed="60"/>
        <rFont val="Arial"/>
        <family val="2"/>
      </rPr>
      <t>(Si hubo)</t>
    </r>
  </si>
  <si>
    <t>Evaluación último Período</t>
  </si>
  <si>
    <t>Sobre 100%</t>
  </si>
  <si>
    <t>NOTIFICACIÓN</t>
  </si>
  <si>
    <t>EVALUACION DE COMPROMISOS LABORALES</t>
  </si>
  <si>
    <t xml:space="preserve">HASTA </t>
  </si>
  <si>
    <t>PRIMERA PARCIAL SEMESTRAL</t>
  </si>
  <si>
    <t>SEGUNDA PARCIAL SEMESTRAL</t>
  </si>
  <si>
    <t xml:space="preserve"> TOTALES</t>
  </si>
  <si>
    <t>Totales Parciales Semestrales con Eventuales</t>
  </si>
  <si>
    <t>Resultado Eventuales I Sem</t>
  </si>
  <si>
    <t>Resultado Eventuales II Sem</t>
  </si>
  <si>
    <t>Calificación total</t>
  </si>
  <si>
    <t>CALIFICACIÒN TOTAL DE LOS COMPROMISOS LABORALES</t>
  </si>
  <si>
    <t>Sobre el peso porcentual del 80%</t>
  </si>
  <si>
    <t>F5. EVA. ÁREAS O DEPENDENCIAS.'!A1</t>
  </si>
  <si>
    <t>VI. EVALUACIÓN DE GESTIÓN POR ÁREAS O DEPENDENCIAS</t>
  </si>
  <si>
    <t>1° parcial semestral</t>
  </si>
  <si>
    <t>2° parcial semestral</t>
  </si>
  <si>
    <t>CALIFICACIÓN DE LA EVALUACIÓN DE GESTIÓN POR ÁREAS O  DEPENDENCIAS.</t>
  </si>
  <si>
    <t>Totales Parciales Semestrales</t>
  </si>
  <si>
    <t>CONSOLIDADO ANUAL SOBRE 100%</t>
  </si>
  <si>
    <t>NIVEL</t>
  </si>
  <si>
    <t>&gt;69 y &lt; 80</t>
  </si>
  <si>
    <t xml:space="preserve"> EVALUACIÓN REALIZADA PRIMER PARCIAL SEMESTRAL</t>
  </si>
  <si>
    <t>EVALUACIÓN REALIZADA SEGUNDA PARCIAL SEMESTRAL</t>
  </si>
  <si>
    <t>CALIFICACION DEL COMPROMISO</t>
  </si>
  <si>
    <t>Competencias comportamentales</t>
  </si>
  <si>
    <t>EVALUACIONES EVENTUALES PARA COMPROMISOS LABORALES</t>
  </si>
  <si>
    <t xml:space="preserve">EVALUACIONES EVENTUALES PARA COMPROMISOS COMPORTAMENTALES </t>
  </si>
  <si>
    <t xml:space="preserve">TOTAL COMPROMISOS COMPORTAMENTALES </t>
  </si>
  <si>
    <t>TOTAL COMPROMISOS LABORALES</t>
  </si>
  <si>
    <t xml:space="preserve">TOTAL COMPROMISOS LABORALES </t>
  </si>
  <si>
    <t xml:space="preserve">ACUERDOS DE NIVEL DE SERVICIO </t>
  </si>
  <si>
    <r>
      <t xml:space="preserve">CLARIDAD 
</t>
    </r>
    <r>
      <rPr>
        <sz val="9"/>
        <color indexed="59"/>
        <rFont val="Calibri"/>
        <family val="2"/>
      </rPr>
      <t>(Variable/atributo/característica de requisito determinado por el cliente)</t>
    </r>
  </si>
  <si>
    <r>
      <t xml:space="preserve">OPORTUNIDAD
</t>
    </r>
    <r>
      <rPr>
        <sz val="9"/>
        <color indexed="59"/>
        <rFont val="Calibri"/>
        <family val="2"/>
      </rPr>
      <t>(Variable/atributo/característica de requisito determinado por FP)</t>
    </r>
  </si>
  <si>
    <t>REQUISITOS DE CALIDAD</t>
  </si>
  <si>
    <r>
      <t xml:space="preserve">CUMPLIMIENTO 
</t>
    </r>
    <r>
      <rPr>
        <sz val="9"/>
        <color indexed="59"/>
        <rFont val="Calibri"/>
        <family val="2"/>
      </rPr>
      <t>(Variable/atributo/característica de requisito determinado por la legislación vigente)</t>
    </r>
  </si>
  <si>
    <r>
      <t xml:space="preserve">CONFIABILIDAD
</t>
    </r>
    <r>
      <rPr>
        <sz val="9"/>
        <color indexed="59"/>
        <rFont val="Calibri"/>
        <family val="2"/>
      </rPr>
      <t>(Variable/atributo/característica de requisito determinado para el producto/ servicio/ resultado)</t>
    </r>
  </si>
  <si>
    <t>No puede superar 100 puntos</t>
  </si>
  <si>
    <t>FECHA DE DILIGENCIAMIENTO</t>
  </si>
  <si>
    <t>NIVEL JERARQUICO</t>
  </si>
  <si>
    <t>CONDUCTA ASOCIADA</t>
  </si>
  <si>
    <t>COMPETENCIA COMPORTAMENTAL</t>
  </si>
  <si>
    <t xml:space="preserve">DESCRIPCIÓN </t>
  </si>
  <si>
    <t>RESULTADO CUANTITATIVO</t>
  </si>
  <si>
    <t>COMENTARIOS - RUTA DE EVIDENCIA</t>
  </si>
  <si>
    <t xml:space="preserve">CLARIDAD </t>
  </si>
  <si>
    <t>CONFIABILIDAD</t>
  </si>
  <si>
    <t xml:space="preserve">CUMPLIMIENTO </t>
  </si>
  <si>
    <t>OPORTUNIDAD</t>
  </si>
  <si>
    <t>CLARIDAD: (Variable/atributo/característica de requisito determinado por el cliente)
CONFIABILIDAD: (Variable/atributo/característica de requisito determinado para el producto/ servicio/ resultado)
CUMPLIMIENTO (Variable/atributo/característica de requisito determinado por la legislación vigente)
OPORTUNIDAD (Variable/atributo/característica de requisito determinado por FP)</t>
  </si>
  <si>
    <t>NIVELES DE FRECUENCIA</t>
  </si>
  <si>
    <t>nivel_frecuencia</t>
  </si>
  <si>
    <t>Siempre</t>
  </si>
  <si>
    <t>Cumple totalmente con la competencia comportamental de manera constante y suficiente.</t>
  </si>
  <si>
    <t>Frecuentemente</t>
  </si>
  <si>
    <t>Cumple recurrentemente con la competencia comportamental.</t>
  </si>
  <si>
    <t>Ocasionalmente</t>
  </si>
  <si>
    <t xml:space="preserve">Cumple parcialmente con la competencia comportamental, sin embargo no demuestra suficiencia frente a la conducta asociada. </t>
  </si>
  <si>
    <t>Nunca</t>
  </si>
  <si>
    <t xml:space="preserve">No cumple con la competencia comportamental </t>
  </si>
  <si>
    <t>N° COMPROMISO LABORAL</t>
  </si>
  <si>
    <t xml:space="preserve">N° </t>
  </si>
  <si>
    <t>CONSOLIDADO SOBRE EL PESO PORCENTUAL DE 80%</t>
  </si>
  <si>
    <t>CONSOLIDADO SOBRE EL PESO PORCENTUAL DE 20%</t>
  </si>
  <si>
    <t>&gt; 90 y &lt;= 100</t>
  </si>
  <si>
    <t xml:space="preserve">CALIFICACIÓN EVALUACIÓN COMPROMISOS LABORALES PRIMER SEMESTRE (Sobre 80%) </t>
  </si>
  <si>
    <t xml:space="preserve">CALIFICACIÓN TOTAL COMPETENCIAS COMPORTAMENTALES PRIMER SEMESTRE (Sobre 20%) </t>
  </si>
  <si>
    <t xml:space="preserve">CALIFICACIÓN EVALUACIÓN COMPROMISOS LABORALES SEGUNDO SEMESTRE (Sobre 80%) </t>
  </si>
  <si>
    <t xml:space="preserve">CALIFICACIÓN TOTAL COMPETENCIAS COMPORTAMENTALES SEGUNDO SEMESTRE (Sobre 20%) </t>
  </si>
  <si>
    <t>Aprendizaje continuo</t>
  </si>
  <si>
    <t>Mantiene sus competencias actualizadas en función de los cambios que exige la administración pública en la prestación de un óptimo servicio</t>
  </si>
  <si>
    <t>Gestiona sus propias fuentes de información confiable y/o participa de espacios informativos y de capacitación</t>
  </si>
  <si>
    <t>Comparte sus saberes y habilidades con sus compañeros de trabajo, y aprende de sus colegas habilidades diferenciales, que le permiten nivelar sus conocimientos en flujos informales de inter-aprendizaje</t>
  </si>
  <si>
    <t>Asume la responsabilidad por sus resultados</t>
  </si>
  <si>
    <t>Trabaja con base en objetivos claramente establecidos y realistas</t>
  </si>
  <si>
    <t>Diseña y utiliza indicadores para medir y comprobar los resultados obtenidos</t>
  </si>
  <si>
    <t>Adopta medidas para minimizar riesgos</t>
  </si>
  <si>
    <t>Plantea estrategias para alcanzar o superar los resultados esperados</t>
  </si>
  <si>
    <t>Se fija metas y obtiene los resultados institucionales esperados</t>
  </si>
  <si>
    <t>Cumple con oportunidad las funciones de acuerdo con los estándares, objetivos y tiempos establecidos por la entidad</t>
  </si>
  <si>
    <t>Gestiona recursos para mejorar la productividad y toma medidas necesarias para minimizar los riesgos</t>
  </si>
  <si>
    <t>Aporta elementos para la consecución de resultados enmarcando sus productos y /o servicios dentro de las normas que rigen a la entidad</t>
  </si>
  <si>
    <t>Evalúa de forma regular el grado de consecución de los objetivos</t>
  </si>
  <si>
    <t>Valora y atiende las necesidades y peticiones de los usuarios y de los ciudadanos de forma oportuna</t>
  </si>
  <si>
    <t>Reconoce la interdependencia entre su trabajo y el de otros</t>
  </si>
  <si>
    <t>Establece mecanismos para conocer las necesidades e inquietudes de los usuarios y ciudadanos</t>
  </si>
  <si>
    <t>Incorpora las necesidades de usuarios y ciudadanos en los proyectos institucionales, teniendo en cuenta la visión de servicio a corto, mediano y largo plazo</t>
  </si>
  <si>
    <t>Aplica los conceptos de no estigmatización y no discriminación y genera espacios y lenguaje incluyente</t>
  </si>
  <si>
    <t>Escucha activamente e informa con veracidad al usuario o ciudadano</t>
  </si>
  <si>
    <t>Promueve el cumplimiento de las metas de la
organización y respeta sus normas</t>
  </si>
  <si>
    <t>Antepone las necesidades de la organización a sus propias necesidades</t>
  </si>
  <si>
    <t>Apoya a la organización en situaciones difíciles</t>
  </si>
  <si>
    <t>Demuestra sentido de pertenencia en todas sus actuaciones</t>
  </si>
  <si>
    <t>Toma la iniciativa de colaborar con sus compañeros y con otras áreas cuando se requiere, sin descuidar sus tareas</t>
  </si>
  <si>
    <t>Cumple los compromisos que adquiere con el equipo</t>
  </si>
  <si>
    <t>Respeta la diversidad de criterios y opiniones de los miembros del equipo</t>
  </si>
  <si>
    <t>Asume su responsabilidad como miembro de un equipo de trabajo y se enfoca en contribuir con el compromiso y la motivación de sus miembros</t>
  </si>
  <si>
    <t>Planifica las propias acciones teniendo en cuenta su repercusión en la consecución de los objetivos grupales</t>
  </si>
  <si>
    <t>Establece una comunicación directa con los miembros del equipo que permite compartir información e ideas en condiciones de respeto y cordialidad</t>
  </si>
  <si>
    <t>Integra a los nuevos miembros y facilita su proceso de reconocimiento y apropiación de las actividades a cargo del equipo</t>
  </si>
  <si>
    <t>Adaptación al cambio</t>
  </si>
  <si>
    <t>Acepta y se adapta fácilmente a las nuevas situaciones</t>
  </si>
  <si>
    <t>Responde al cambio con flexibilidad</t>
  </si>
  <si>
    <t>Apoya a la entidad en nuevas decisiones y coopera activamente en la implementación de nuevos objetivos, formas de trabajo y procedimientos</t>
  </si>
  <si>
    <t>Promueve al grupo para que se adapten a las nuevas condiciones</t>
  </si>
  <si>
    <t xml:space="preserve">Orientación a resultados </t>
  </si>
  <si>
    <t>Mantiene actualizados sus conocimientos para apoyar la gestión de la entidad</t>
  </si>
  <si>
    <t>Conoce, maneja y sabe aplicar los conocimientos para el logro de resultados</t>
  </si>
  <si>
    <t>Emite conceptos técnicos u orientaciones claros, precisos, pertinentes y ajustados a los lineamientos normativos y organizacionales</t>
  </si>
  <si>
    <t>Genera conocimientos técnicos de interés para la entidad, los cuales son aprehendidos y utilizados en el actuar de la organización</t>
  </si>
  <si>
    <t>Apoya la generación de nuevas ideas y conceptos para el mejoramiento de la entidad</t>
  </si>
  <si>
    <t>Prevé situaciones y alternativas de solución que orienten la toma de decisiones de la alta dirección</t>
  </si>
  <si>
    <t>Reconoce y hace viables las oportunidades y las comparte con sus jefes para contribuir al logro de objetivos y metas institucionales</t>
  </si>
  <si>
    <t>Prevé situaciones y alternativas de solución que orientan la toma de decisiones de la alta dirección</t>
  </si>
  <si>
    <t>Enfrenta los problemas y propone acciones concretas para solucionarlos</t>
  </si>
  <si>
    <t>Reconoce y hace viables las oportunidades</t>
  </si>
  <si>
    <t>Establece y mantiene relaciones cordiales y recíprocas con redes o grupos de personas internas y externas de la organización que faciliten la consecución de los objetivos institucionales</t>
  </si>
  <si>
    <t>Utiliza contactos para conseguir objetivos</t>
  </si>
  <si>
    <t>Comparte información para establecer lazos</t>
  </si>
  <si>
    <t>Interactúa con otros de un modo efectivo y adecuado</t>
  </si>
  <si>
    <t>Se informa permanentemente sobre políticas gubernamentales, problemas y demandas del entorno</t>
  </si>
  <si>
    <t>Comprende el entorno organizacional que enmarca las situaciones objeto de asesoría y lo toma como referente</t>
  </si>
  <si>
    <t>Identifica las fuerzas políticas que afectan la organización y las posibles alianzas y las tiene en cuenta al emitir sus conceptos técnicos</t>
  </si>
  <si>
    <t>Orienta el desarrollo de estrategias que concilien las fuerzas políticas y las alianzas en pro de la organización</t>
  </si>
  <si>
    <t>Aporta soluciones alternativas en lo que refiere a sus saberes específicos</t>
  </si>
  <si>
    <t>Asume la interdisciplinariedad aprendiendo puntos de vista diversos y alternativos al propio, para analizar y ponderar soluciones posibles.</t>
  </si>
  <si>
    <t>Utiliza canales de comunicación, en su diversa expresión, con claridad, precisión y tono agradable para el receptor</t>
  </si>
  <si>
    <t>Ejecuta sus tareas con los criterios de calidad establecidos</t>
  </si>
  <si>
    <t>Revisa procedimientos e instrumentos para mejorar tiempos y resultados y para anticipar soluciones a problemas</t>
  </si>
  <si>
    <t>Discrimina con efectividad entre las decisiones que deben ser elevadas a un superior, socializadas al equipo de trabajo o pertenecen a la esfera individual de trabajo</t>
  </si>
  <si>
    <t>Adopta decisiones sobre ellas con base en información válida y rigurosa</t>
  </si>
  <si>
    <t>Maneja criterios objetivos para analizar la materia a decidir con las personas involucradas</t>
  </si>
  <si>
    <t>Asume los efectos de sus decisiones y también de las adoptadas por el equipo de trabajo al que pertenece</t>
  </si>
  <si>
    <t>Identifica, ubica y desarrolla el talento humano a su cargo</t>
  </si>
  <si>
    <t>Orienta la identificación de necesidades de formación y capacitación y apoya la ejecución de las acciones propuestas para satisfacerlas</t>
  </si>
  <si>
    <t>Hace uso de las habilidades y recursos del talento humano a su cargo, para alcanzar las metas y los estándares de productividad</t>
  </si>
  <si>
    <t>Establece espacios regulares de retroalimentación y reconocimiento del buen desempeño en pro del mejoramiento continuo de las personas y la organización</t>
  </si>
  <si>
    <t>Toma en cuenta la opinión técnica de sus colaboradores al analizar las alternativas existentes para tomar una decisión y desarrollarla</t>
  </si>
  <si>
    <t>Decide en situaciones de alta complejidad e incertidumbre teniendo en consideración la consecución de logros y objetivos de la entidad</t>
  </si>
  <si>
    <t>Efectúa los cambios que considera necesarios para solucionar los problemas detectados o atender situaciones particulares y se hace responsable de la decisión tomada</t>
  </si>
  <si>
    <t>PROFESIONAL CON PERSONAL A CARGO</t>
  </si>
  <si>
    <t>Aplica el conocimiento técnico en el desarrollo de sus responsabilidades</t>
  </si>
  <si>
    <t>Mantiene actualizado su conocimiento técnico para apoyar su gestión</t>
  </si>
  <si>
    <t>Resuelve problemas utilizando conocimientos técnicos de su especialidad, para apoyar el cumplimiento de metas y objetivos institucionales</t>
  </si>
  <si>
    <t>Emite conceptos técnicos, juicios o propuestas claros, precisos, pertinentes y ajustados a los lineamientos normativos y organizacionales</t>
  </si>
  <si>
    <t>Recibe instrucciones y desarrolla actividades acorde con las mismas</t>
  </si>
  <si>
    <t>Acepta la supervisión constante</t>
  </si>
  <si>
    <t>Revisa de manera permanente los cambio en los procesos</t>
  </si>
  <si>
    <t>Responsabilidad</t>
  </si>
  <si>
    <t>Utiliza el tiempo de manera eficiente</t>
  </si>
  <si>
    <t>Maneja adecuadamente los implementos requeridos para la ejecución de su tarea</t>
  </si>
  <si>
    <t>Realiza sus tareas con criterios de productividad, calidad, eficiencia y efectividad</t>
  </si>
  <si>
    <t>Cumple con eficiencia la tarea encomendada</t>
  </si>
  <si>
    <t>Aporte_técnico_profesional</t>
  </si>
  <si>
    <t xml:space="preserve">Comunicación_efectiva </t>
  </si>
  <si>
    <t>Gestión_de_procedimientos</t>
  </si>
  <si>
    <t>Instrumentación_de_decisiones</t>
  </si>
  <si>
    <t>Dirección_y_Desarrollo_de_Personal</t>
  </si>
  <si>
    <t>Toma_de_decisiones</t>
  </si>
  <si>
    <t>Confiabilidad_Técnica</t>
  </si>
  <si>
    <t>Técnico</t>
  </si>
  <si>
    <t>Maneja con responsabilidad las informaciones personales e institucionales de que dispone</t>
  </si>
  <si>
    <t>Evade temas que indagan sobre información confidencial</t>
  </si>
  <si>
    <t>Recoge solo información imprescindible para el desarrollo de la tarea</t>
  </si>
  <si>
    <t>Organiza y custodia de forma adecuada la información a su cuidado, teniendo en cuenta las normas legales y de la organización</t>
  </si>
  <si>
    <t>No hace pública la información laboral o de las personas que pueda afectar la organización o las personas</t>
  </si>
  <si>
    <t>Escucha con interés y capta las necesidades de los demás</t>
  </si>
  <si>
    <t>Transmite la información de forma fidedigna evitando situaciones que puedan generar deterioro en el ambiente laboral</t>
  </si>
  <si>
    <t>Toma la iniciativa en el contacto con usuarios para dar avisos, citas o respuestas, utilizando un lenguaje claro para los destinatarios, especialmente con las personas que integran minorías con mayor vulnerabilidad social o con diferencias funcionales</t>
  </si>
  <si>
    <t>Articula sus actuaciones con las de los demás</t>
  </si>
  <si>
    <t>Cumple los compromisos adquiridos</t>
  </si>
  <si>
    <t>Facilita la labor de sus superiores y compañeros de trabajo</t>
  </si>
  <si>
    <t xml:space="preserve">Manejo_de_la_información </t>
  </si>
  <si>
    <t>Confiabilídad_técnica</t>
  </si>
  <si>
    <t>Creatividad_e_innovación</t>
  </si>
  <si>
    <t>Adelanta estudios o investigaciones y los documenta, para contribuir a la dinámica de la entidad y su competitividad</t>
  </si>
  <si>
    <t xml:space="preserve">Desarrolla las actividades de acuerdo con las pautas y protocolos definidos </t>
  </si>
  <si>
    <t>Elige con oportunidad, entre muchas alternativas, los proyectos a realizar, estableciendo responsabilidades precisas con base en las prioridades de la entidad</t>
  </si>
  <si>
    <t>Transmite información oportuna y objetiva</t>
  </si>
  <si>
    <t xml:space="preserve">Informa su experiencia específica en el proceso de toma de decisiones que involucran aspectos de su especialidad </t>
  </si>
  <si>
    <t>Anticipa problemas previsibles que advierte en su carácter de especialista</t>
  </si>
  <si>
    <t xml:space="preserve">Redacta textos, informes, mensajes, cuadros o gráficas con claridad en la expresión para hacer efectiva y sencilla la comprensión </t>
  </si>
  <si>
    <t>Mantiene escucha y lectura atenta a efectos de comprender mejor los mensajes o información recibida</t>
  </si>
  <si>
    <t>Da respuesta a cada comunicación recibida de modo inmediato.</t>
  </si>
  <si>
    <t>Asesor</t>
  </si>
  <si>
    <t>Profesional_con_Personal_a_Cargo</t>
  </si>
  <si>
    <t>COMPETENCIAS COMUNES</t>
  </si>
  <si>
    <t>* Mantiene actualizados sus conocimientos para apoyar la gestión de la entidad
* Conoce, maneja y sabe aplicar los conocimientos para el logro de resultados
* Emite conceptos técnicos u orientaciones claros, precisos, pertinentes y ajustados a los lineamientos normativos y organizacionales
* Genera conocimientos técnicos de interés para la entidad, los cuales son aprehendidos y utilizados en el actuar de la organización</t>
  </si>
  <si>
    <t>* Apoya la generación de nuevas ideas y conceptos para el mejoramiento de la entidad
* Prevé situaciones y alternativas de solución que orienten la toma de decisiones de la alta dirección
* Reconoce y hace viables las oportunidades y las comparte con sus jefes para contribuir al logro de objetivos y metas institucionales
* Adelanta estudios o investigaciones y los documenta, para contribuir a la dinámica de la entidad y su competitividad</t>
  </si>
  <si>
    <t>* Prevé situaciones y alternativas de solución que orientan la toma de decisiones de la alta dirección
* Enfrenta los problemas y propone acciones concretas para solucionarlos
* Reconoce y hace viables las oportunidades</t>
  </si>
  <si>
    <t>* Establece y mantiene relaciones cordiales y recíprocas con redes o grupos de personas internas y externas de la organización que faciliten la consecución de los objetivos institucionales
* Utiliza contactos para conseguir objetivos
* Comparte información para establecer lazos
* Interactúa con otros de un modo efectivo y adecuado</t>
  </si>
  <si>
    <t>* Se informa permanentemente sobre políticas gubernamentales, problemas y demandas del entorno
* Comprende el entorno organizacional que enmarca las situaciones objeto de asesoría y lo toma como referente
* Identifica las fuerzas políticas que afectan la organización y las posibles alianzas y las tiene en cuenta al emitir sus conceptos técnicos
* Orienta el desarrollo de estrategias que concilien las fuerzas políticas y las alianzas en pro de la organización</t>
  </si>
  <si>
    <t>* Aporta soluciones alternativas en lo que refiere a sus saberes específicos
* Informa su experiencia específica en el proceso de toma de decisiones que involucran aspectos de su especialidad 
* Anticipa problemas previsibles que advierte en su carácter de especialista
* Asume la interdisciplinariedad aprendiendo puntos de vista diversos y alternativos al propio, para analizar y ponderar soluciones posibles.</t>
  </si>
  <si>
    <t>* Utiliza canales de comunicación, en su diversa expresión, con claridad, precisión y tono agradable para el receptor
* Redacta textos, informes, mensajes, cuadros o gráficas con claridad en la expresión para hacer efectiva y sencilla la comprensión 
* Mantiene escucha y lectura atenta a efectos de comprender mejor los mensajes o información recibida
* Da respuesta a cada comunicación recibida de modo inmediato.</t>
  </si>
  <si>
    <t xml:space="preserve">* Ejecuta sus tareas con los criterios de calidad establecidos
* Revisa procedimientos e instrumentos para mejorar tiempos y resultados y para anticipar soluciones a problemas
* Desarrolla las actividades de acuerdo con las pautas y protocolos definidos </t>
  </si>
  <si>
    <t>* Discrimina con efectividad entre las decisiones que deben ser elevadas a un superior, socializadas al equipo de trabajo o pertenecen a la esfera individual de trabajo
* Adopta decisiones sobre ellas con base en información válida y rigurosa
* Maneja criterios objetivos para analizar la materia a decidir con las personas involucradas
* Asume los efectos de sus decisiones y también de las adoptadas por el equipo de trabajo al que pertenece</t>
  </si>
  <si>
    <t>Confiabilídad técnica</t>
  </si>
  <si>
    <t>Creatividad e innovación</t>
  </si>
  <si>
    <t>Construcción de relaciones</t>
  </si>
  <si>
    <t>Conocimiento del entorno</t>
  </si>
  <si>
    <t>* Identifica, ubica y desarrolla el talento humano a su cargo
* Orienta la identificación de necesidades de formación y capacitación y apoya la ejecución de las acciones propuestas para satisfacerlas
* Hace uso de las habilidades y recursos del talento humano a su cargo, para alcanzar las metas y los estándares de productividad
* Establece espacios regulares de retroalimentación y reconocimiento del buen desempeño en pro del mejoramiento continuo de las personas y la organización</t>
  </si>
  <si>
    <t>* Elige con oportunidad, entre muchas alternativas, los proyectos a realizar, estableciendo responsabilidades precisas con base en las prioridades de la entidad
* Toma en cuenta la opinión técnica de sus colaboradores al analizar las alternativas existentes para tomar una decisión y desarrollarla
* Decide en situaciones de alta complejidad e incertidumbre teniendo en consideración la consecución de logros y objetivos de la entidad
* Efectúa los cambios que considera necesarios para solucionar los problemas detectados o atender situaciones particulares y se hace responsable de la decisión tomada</t>
  </si>
  <si>
    <t>* Aplica el conocimiento técnico en el desarrollo de sus responsabilidades
* Mantiene actualizado su conocimiento técnico para apoyar su gestión
* Resuelve problemas utilizando conocimientos técnicos de su especialidad, para apoyar el cumplimiento de metas y objetivos institucionales
* Emite conceptos técnicos, juicios o propuestas claros, precisos, pertinentes y ajustados a los lineamientos normativos y organizacionales</t>
  </si>
  <si>
    <t>* Recibe instrucciones y desarrolla actividades acorde con las mismas
* Acepta la supervisión constante
* Revisa de manera permanente los cambio en los procesos</t>
  </si>
  <si>
    <t>* Utiliza el tiempo de manera eficiente
* Maneja adecuadamente los implementos requeridos para la ejecución de su tarea
* Realiza sus tareas con criterios de productividad, calidad, eficiencia y efectividad
* Cumple con eficiencia la tarea encomendada</t>
  </si>
  <si>
    <t>* Maneja con responsabilidad las informaciones personales e institucionales de que dispone
* Evade temas que indagan sobre información confidencial
* Recoge solo información imprescindible para el desarrollo de la tarea
* Organiza y custodia de forma adecuada la información a su cuidado, teniendo en cuenta las normas legales y de la organización
* No hace pública la información laboral o de las personas que pueda afectar la organización o las personas
* Transmite información oportuna y objetiva</t>
  </si>
  <si>
    <t>* Escucha con interés y capta las necesidades de los demás
* Transmite la información de forma fidedigna evitando situaciones que puedan generar deterioro en el ambiente laboral</t>
  </si>
  <si>
    <t>* Toma la iniciativa en el contacto con usuarios para dar avisos, citas o respuestas, utilizando un lenguaje claro para los destinatarios, especialmente con las personas que integran minorías con mayor vulnerabilidad social o con diferencias funcionales
* Articula sus actuaciones con las de los demás
* Cumple los compromisos adquiridos
* Facilita la labor de sus superiores y compañeros de trabajo</t>
  </si>
  <si>
    <t>* Mantiene sus competencias actualizadas en función de los cambios que exige la administración pública en la prestación de un óptimo servicio
* Gestiona sus propias fuentes de información confiable y/o participa de espacios informativos y de capacitación
* Comparte sus saberes y habilidades con sus compañeros de trabajo, y aprende de sus colegas habilidades diferenciales, que le permiten nivelar sus conocimientos en flujos informales de inter-aprendizaje</t>
  </si>
  <si>
    <t>* Asume la responsabilidad por sus resultados
* Trabaja con base en objetivos claramente establecidos y realistas
* Diseña y utiliza indicadores para medir y comprobar los resultados obtenidos
* Adopta medidas para minimizar riesgos
* Plantea estrategias para alcanzar o superar los resultados esperados
* Se fija metas y obtiene los resultados institucionales esperados
* Cumple con oportunidad las funciones de acuerdo con los estándares, objetivos y tiempos establecidos por la entidad
* Gestiona recursos para mejorar la productividad y toma medidas necesarias para minimizar los riesgos
* Aporta elementos para la consecución de resultados enmarcando sus productos y /o servicios dentro de las normas que rigen a la entidad
* Evalúa de forma regular el grado de consecución de los objetivos</t>
  </si>
  <si>
    <t>* Valora y atiende las necesidades y peticiones de los usuarios y de los ciudadanos de forma oportuna
* Reconoce la interdependencia entre su trabajo y el de otros
* Establece mecanismos para conocer las necesidades e inquietudes de los usuarios y ciudadanos
* Incorpora las necesidades de usuarios y ciudadanos en los proyectos institucionales, teniendo en cuenta la visión de servicio a corto, mediano y largo plazo
* Aplica los conceptos de no estigmatización y no discriminación y genera espacios y lenguaje incluyente
* Escucha activamente e informa con veracidad al usuario o ciudadano</t>
  </si>
  <si>
    <t>* Promueve el cumplimiento de las metas de la
organización y respeta sus normas
* Antepone las necesidades de la organización a sus propias necesidades
* Apoya a la organización en situaciones difíciles
*  Demuestra sentido de pertenencia en todas sus actuaciones
* Toma la iniciativa de colaborar con sus compañeros y con otras áreas cuando se requiere, sin descuidar sus tareas</t>
  </si>
  <si>
    <t>* Cumple los compromisos que adquiere con el equipo
* Respeta la diversidad de criterios y opiniones de los miembros del equipo
* Asume su responsabilidad como miembro de un equipo de trabajo y se enfoca en contribuir con el compromiso y la motivación de sus miembros
* Planifica las propias acciones teniendo en cuenta su repercusión en la consecución de los objetivos grupales
* Establece una comunicación directa con los miembros del equipo que permite compartir información e ideas en condiciones de respeto y cordialidad
* Integra a los nuevos miembros y facilita su proceso de reconocimiento y apropiación de las actividades a cargo del equipo</t>
  </si>
  <si>
    <t>* Acepta y se adapta fácilmente a las nuevas situaciones
* Responde al cambio con flexibilidad
* Apoya a la entidad en nuevas decisiones y coopera activamente en la implementación de nuevos objetivos, formas de trabajo y procedimientos
* Promueve al grupo para que se adapten a las nuevas condiciones</t>
  </si>
  <si>
    <t>Aporte técnico profesional</t>
  </si>
  <si>
    <t xml:space="preserve">Comunicación efectiva </t>
  </si>
  <si>
    <t>Gestión de procedimientos</t>
  </si>
  <si>
    <t>Instrumentación de decisiones</t>
  </si>
  <si>
    <t>Dirección y Desarrollo de Personal</t>
  </si>
  <si>
    <t>Confiabilidad Técnica</t>
  </si>
  <si>
    <t xml:space="preserve">Manejo de la información </t>
  </si>
  <si>
    <t>Relaciones interpersonales</t>
  </si>
  <si>
    <t>Comunicación efectiva</t>
  </si>
  <si>
    <t xml:space="preserve">Total de evaluación eventual </t>
  </si>
  <si>
    <t>TOTAL DE LA CALIFICACIÓN SEMESTRE 1</t>
  </si>
  <si>
    <t>Profesional_con_personal_a_cargo</t>
  </si>
  <si>
    <t>EVALUACIONES EVENTUALES PARA COMPROMISOS LABORALES (SI LAS HAY)</t>
  </si>
  <si>
    <t>EVALUACIONES EVENTUALES PARA COMPROMISOS COMPORTAMENTALES (SI LAS HAY)</t>
  </si>
  <si>
    <t>Enaltecer al Servidor Público y su labor.</t>
  </si>
  <si>
    <t>Consolidar una gestión pública moderna eficiente, transparente, focalizada, participativa y al servicio de los ciudadanos.</t>
  </si>
  <si>
    <t>Consolidar a Función Pública como un Departamento eficiente, técnico e innovador.</t>
  </si>
  <si>
    <t>Objetivos Institucionales</t>
  </si>
  <si>
    <t xml:space="preserve"> 1. Concertación De Compromisos Laborales</t>
  </si>
  <si>
    <t>1.1 Tipo de Empleo</t>
  </si>
  <si>
    <t>Libre Nombramiento y Remoción (LNR)
(Seguimiento Cumplimiento de Funciones Empleados)</t>
  </si>
  <si>
    <t>1.2 Fecha de Concertación</t>
  </si>
  <si>
    <t>No. Días Concertados en el Añio</t>
  </si>
  <si>
    <t>1.3 Nivel del Empleo</t>
  </si>
  <si>
    <t>Concertación de Compromisos</t>
  </si>
  <si>
    <t>Asjuto de Compromiso</t>
  </si>
  <si>
    <t>Justificación del Ajuste</t>
  </si>
  <si>
    <t>1.4 Componentes De La Evaluación</t>
  </si>
  <si>
    <t>No. Objetivo Instiucional</t>
  </si>
  <si>
    <t>Compromisos Laborales</t>
  </si>
  <si>
    <t>Requisitos de Caidad</t>
  </si>
  <si>
    <t>Metas</t>
  </si>
  <si>
    <t>Evidencia Del Cumplimiento Del Compromiso</t>
  </si>
  <si>
    <t>Peso</t>
  </si>
  <si>
    <t>Total de los Compromisos Laborales</t>
  </si>
  <si>
    <t>Nivel Jerarquíco</t>
  </si>
  <si>
    <t>Competencias Comportamentales</t>
  </si>
  <si>
    <t>Tipo de Competencia</t>
  </si>
  <si>
    <t>Evidencias</t>
  </si>
  <si>
    <t>3. Datos Generales</t>
  </si>
  <si>
    <t>Empleado a Evaluar</t>
  </si>
  <si>
    <t>Jefe Inmediato (Primer Evaluador)</t>
  </si>
  <si>
    <t>Segundo Evaluador (Si lo hay)</t>
  </si>
  <si>
    <t>Nombre Completo</t>
  </si>
  <si>
    <t>Numero De Documento Identidad</t>
  </si>
  <si>
    <t>Cargo (Denominación-Código-Grado)</t>
  </si>
  <si>
    <t>Dependencia</t>
  </si>
  <si>
    <t>Fecha De Diligenciamiento Del Formato</t>
  </si>
  <si>
    <t xml:space="preserve"> 4. Evaluación Parcial Semestral </t>
  </si>
  <si>
    <t xml:space="preserve">2. Fijación compromisos comportamentales </t>
  </si>
  <si>
    <t xml:space="preserve">4.9 Observaciones </t>
  </si>
  <si>
    <t xml:space="preserve">5. Evaluación Parcial Semestral (2) </t>
  </si>
  <si>
    <t>5.1 Tipo de empleo</t>
  </si>
  <si>
    <t xml:space="preserve">5.2 Fecha de evaluación </t>
  </si>
  <si>
    <t>5.4 Casos de evaluación</t>
  </si>
  <si>
    <t xml:space="preserve">5.3 Nivel del empleo </t>
  </si>
  <si>
    <t xml:space="preserve">5.5 Portafolio de evidencias compromisos laborales </t>
  </si>
  <si>
    <t xml:space="preserve">Compromiso laboral </t>
  </si>
  <si>
    <t>Evidencia del cumplimiento del compromiso</t>
  </si>
  <si>
    <t xml:space="preserve">Requisitos de calidad </t>
  </si>
  <si>
    <t xml:space="preserve">Comentarios - ruta de evidencia </t>
  </si>
  <si>
    <t xml:space="preserve">Peso </t>
  </si>
  <si>
    <t>Logro %</t>
  </si>
  <si>
    <t xml:space="preserve">Puntaje </t>
  </si>
  <si>
    <t xml:space="preserve">5.6 Compromisos comportales fijados </t>
  </si>
  <si>
    <t xml:space="preserve">5.7. Seguimiento compromisos comportamentales </t>
  </si>
  <si>
    <t xml:space="preserve">Nivel jerárquico </t>
  </si>
  <si>
    <t xml:space="preserve">Competencias comportamentales </t>
  </si>
  <si>
    <t xml:space="preserve">Conducta asociada </t>
  </si>
  <si>
    <t xml:space="preserve">Niveles de frecuencia </t>
  </si>
  <si>
    <t xml:space="preserve">Descripción </t>
  </si>
  <si>
    <t xml:space="preserve">Resultado cuantitativo </t>
  </si>
  <si>
    <t>5. 8 TOTAL DE LA CALIFICACIÓN SEMESTRE 2</t>
  </si>
  <si>
    <t xml:space="preserve">5.9 Datos generales </t>
  </si>
  <si>
    <t xml:space="preserve">5.10 Observaciones </t>
  </si>
  <si>
    <t xml:space="preserve">4.1 Tipo de empleo </t>
  </si>
  <si>
    <t xml:space="preserve">4.2 Fecha de evaluación </t>
  </si>
  <si>
    <t xml:space="preserve">4.4 Casos de evaluación </t>
  </si>
  <si>
    <t xml:space="preserve">4.3 Nivel del empleo </t>
  </si>
  <si>
    <t xml:space="preserve">4.5 Portafolio de evidencias compromisos laborales </t>
  </si>
  <si>
    <t>4.6 Compromisos comportamentales fijados</t>
  </si>
  <si>
    <t>4.7 Seguimiento compromisos comportamentales</t>
  </si>
  <si>
    <t xml:space="preserve">4.8 Datos generales </t>
  </si>
  <si>
    <t xml:space="preserve">6.1 Evaluaciones de compromisos laborales  </t>
  </si>
  <si>
    <t xml:space="preserve">6.2 Evaluaciones de compromisos comportamentales </t>
  </si>
  <si>
    <t xml:space="preserve">6.3. CALIFICACIÓN DEFINITIVA </t>
  </si>
  <si>
    <t xml:space="preserve">6.4.  Notificación </t>
  </si>
  <si>
    <t>Jefes Oficina Asesora</t>
  </si>
  <si>
    <t xml:space="preserve">6.5. Observaciones </t>
  </si>
  <si>
    <t>4. Observaciones</t>
  </si>
  <si>
    <t>FORMATO DE EVALUACIÓN DE DESEMPEÑO LABORAL PARA SERVIDORES DE LIBRE NOMBRAMIENTO Y REMOCIÓN Y JEFES OFICINA ASESORA</t>
  </si>
  <si>
    <r>
      <rPr>
        <b/>
        <sz val="12"/>
        <color theme="1"/>
        <rFont val="Arial"/>
        <family val="2"/>
      </rPr>
      <t>Versión:</t>
    </r>
    <r>
      <rPr>
        <sz val="12"/>
        <color theme="1"/>
        <rFont val="Arial"/>
        <family val="2"/>
      </rPr>
      <t xml:space="preserve"> 01</t>
    </r>
  </si>
  <si>
    <r>
      <rPr>
        <b/>
        <sz val="12"/>
        <color theme="1"/>
        <rFont val="Arial"/>
        <family val="2"/>
      </rPr>
      <t>Código:</t>
    </r>
    <r>
      <rPr>
        <sz val="12"/>
        <color theme="1"/>
        <rFont val="Arial"/>
        <family val="2"/>
      </rPr>
      <t xml:space="preserve"> FR.GH.GTH-15</t>
    </r>
  </si>
  <si>
    <r>
      <t xml:space="preserve">Página: </t>
    </r>
    <r>
      <rPr>
        <sz val="12"/>
        <color theme="1"/>
        <rFont val="Arial"/>
        <family val="2"/>
      </rPr>
      <t>4 de 4</t>
    </r>
  </si>
  <si>
    <r>
      <t xml:space="preserve">Página: </t>
    </r>
    <r>
      <rPr>
        <sz val="12"/>
        <color theme="1"/>
        <rFont val="Arial"/>
        <family val="2"/>
      </rPr>
      <t>1 de 4</t>
    </r>
  </si>
  <si>
    <r>
      <t xml:space="preserve">Página: </t>
    </r>
    <r>
      <rPr>
        <sz val="12"/>
        <color theme="1"/>
        <rFont val="Arial"/>
        <family val="2"/>
      </rPr>
      <t>2 de 4</t>
    </r>
  </si>
  <si>
    <r>
      <t xml:space="preserve">Página: </t>
    </r>
    <r>
      <rPr>
        <sz val="12"/>
        <color theme="1"/>
        <rFont val="Arial"/>
        <family val="2"/>
      </rPr>
      <t>3 de 4</t>
    </r>
  </si>
  <si>
    <r>
      <rPr>
        <b/>
        <sz val="12"/>
        <color theme="1"/>
        <rFont val="Arial"/>
        <family val="2"/>
      </rPr>
      <t>Fecha:</t>
    </r>
    <r>
      <rPr>
        <sz val="12"/>
        <color theme="1"/>
        <rFont val="Arial"/>
        <family val="2"/>
      </rPr>
      <t xml:space="preserve"> 27/12/2023</t>
    </r>
  </si>
  <si>
    <t xml:space="preserve">6. Consolidado Evaluación Anual Definitiva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</si>
</sst>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75">
    <font>
      <sz val="11"/>
      <color theme="1"/>
      <name val="Calibri"/>
      <family val="2"/>
      <scheme val="minor"/>
    </font>
    <font>
      <b/>
      <sz val="10"/>
      <name val="Arial"/>
      <family val="2"/>
    </font>
    <font>
      <sz val="10"/>
      <name val="Arial"/>
      <family val="2"/>
    </font>
    <font>
      <sz val="9"/>
      <color indexed="81"/>
      <name val="Tahoma"/>
      <family val="2"/>
    </font>
    <font>
      <b/>
      <sz val="9"/>
      <color indexed="81"/>
      <name val="Tahoma"/>
      <family val="2"/>
    </font>
    <font>
      <b/>
      <sz val="8"/>
      <color indexed="81"/>
      <name val="Tahoma"/>
      <family val="2"/>
    </font>
    <font>
      <sz val="8"/>
      <color indexed="81"/>
      <name val="Tahoma"/>
      <family val="2"/>
    </font>
    <font>
      <sz val="11"/>
      <name val="Arial"/>
      <family val="2"/>
    </font>
    <font>
      <b/>
      <sz val="14"/>
      <name val="Arial"/>
      <family val="2"/>
    </font>
    <font>
      <sz val="9"/>
      <color indexed="81"/>
      <name val="Arial"/>
      <family val="2"/>
    </font>
    <font>
      <b/>
      <sz val="8"/>
      <color indexed="60"/>
      <name val="Arial"/>
      <family val="2"/>
    </font>
    <font>
      <b/>
      <sz val="16"/>
      <name val="Arial"/>
      <family val="2"/>
    </font>
    <font>
      <sz val="9"/>
      <color indexed="59"/>
      <name val="Calibri"/>
      <family val="2"/>
    </font>
    <font>
      <sz val="11"/>
      <color theme="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b/>
      <sz val="10"/>
      <color theme="1"/>
      <name val="Arial"/>
      <family val="2"/>
    </font>
    <font>
      <sz val="10"/>
      <color theme="1"/>
      <name val="Arial"/>
      <family val="2"/>
    </font>
    <font>
      <sz val="10"/>
      <color theme="1"/>
      <name val="Calibri"/>
      <family val="2"/>
      <scheme val="minor"/>
    </font>
    <font>
      <b/>
      <sz val="9"/>
      <color rgb="FF244700"/>
      <name val="Verdana"/>
      <family val="2"/>
    </font>
    <font>
      <sz val="9"/>
      <color rgb="FF000000"/>
      <name val="Verdana"/>
      <family val="2"/>
    </font>
    <font>
      <b/>
      <sz val="10"/>
      <color rgb="FF974706"/>
      <name val="Arial"/>
      <family val="2"/>
    </font>
    <font>
      <b/>
      <sz val="9"/>
      <color rgb="FF974706"/>
      <name val="Arial"/>
      <family val="2"/>
    </font>
    <font>
      <sz val="14"/>
      <color theme="1"/>
      <name val="Calibri"/>
      <family val="2"/>
      <scheme val="minor"/>
    </font>
    <font>
      <sz val="7"/>
      <color theme="1"/>
      <name val="Calibri"/>
      <family val="2"/>
      <scheme val="minor"/>
    </font>
    <font>
      <b/>
      <sz val="12"/>
      <color theme="1"/>
      <name val="Arial"/>
      <family val="2"/>
    </font>
    <font>
      <sz val="12"/>
      <color theme="1"/>
      <name val="Arial"/>
      <family val="2"/>
    </font>
    <font>
      <b/>
      <sz val="12"/>
      <color theme="0"/>
      <name val="Arial"/>
      <family val="2"/>
    </font>
    <font>
      <b/>
      <sz val="14"/>
      <color theme="1"/>
      <name val="Arial"/>
      <family val="2"/>
    </font>
    <font>
      <sz val="10"/>
      <color theme="9" tint="-0.499984740745262"/>
      <name val="Arial"/>
      <family val="2"/>
    </font>
    <font>
      <b/>
      <sz val="8"/>
      <color theme="9" tint="-0.499984740745262"/>
      <name val="Arial"/>
      <family val="2"/>
    </font>
    <font>
      <b/>
      <sz val="8"/>
      <color rgb="FF974706"/>
      <name val="Arial"/>
      <family val="2"/>
    </font>
    <font>
      <b/>
      <sz val="7"/>
      <color rgb="FF974706"/>
      <name val="Arial"/>
      <family val="2"/>
    </font>
    <font>
      <b/>
      <sz val="7"/>
      <color theme="1"/>
      <name val="Arial"/>
      <family val="2"/>
    </font>
    <font>
      <b/>
      <sz val="9"/>
      <color theme="1"/>
      <name val="Arial"/>
      <family val="2"/>
    </font>
    <font>
      <sz val="10"/>
      <color rgb="FF974706"/>
      <name val="Arial"/>
      <family val="2"/>
    </font>
    <font>
      <b/>
      <sz val="9"/>
      <color rgb="FF996633"/>
      <name val="Calibri"/>
      <family val="2"/>
      <scheme val="minor"/>
    </font>
    <font>
      <sz val="14"/>
      <color theme="1"/>
      <name val="Arial"/>
      <family val="2"/>
    </font>
    <font>
      <sz val="7"/>
      <color theme="1"/>
      <name val="Arial"/>
      <family val="2"/>
    </font>
    <font>
      <sz val="11"/>
      <color theme="1"/>
      <name val="Arial"/>
      <family val="2"/>
    </font>
    <font>
      <b/>
      <sz val="16"/>
      <color theme="1"/>
      <name val="Calibri"/>
      <family val="2"/>
      <scheme val="minor"/>
    </font>
    <font>
      <b/>
      <sz val="14"/>
      <color theme="1"/>
      <name val="Calibri"/>
      <family val="2"/>
      <scheme val="minor"/>
    </font>
    <font>
      <b/>
      <sz val="11"/>
      <color theme="1"/>
      <name val="Arial"/>
      <family val="2"/>
    </font>
    <font>
      <sz val="12"/>
      <name val="Calibri"/>
      <family val="2"/>
      <scheme val="minor"/>
    </font>
    <font>
      <b/>
      <sz val="12"/>
      <color theme="1"/>
      <name val="Calibri"/>
      <family val="2"/>
      <scheme val="minor"/>
    </font>
    <font>
      <b/>
      <sz val="18"/>
      <color theme="1"/>
      <name val="Calibri"/>
      <family val="2"/>
      <scheme val="minor"/>
    </font>
    <font>
      <b/>
      <sz val="16"/>
      <name val="Calibri"/>
      <family val="2"/>
      <scheme val="minor"/>
    </font>
    <font>
      <b/>
      <sz val="11"/>
      <color rgb="FF974706"/>
      <name val="Calibri"/>
      <family val="2"/>
      <scheme val="minor"/>
    </font>
    <font>
      <b/>
      <sz val="12"/>
      <color rgb="FF974706"/>
      <name val="Arial"/>
      <family val="2"/>
    </font>
    <font>
      <b/>
      <sz val="16"/>
      <color theme="1"/>
      <name val="Arial"/>
      <family val="2"/>
    </font>
    <font>
      <b/>
      <sz val="14"/>
      <name val="Calibri"/>
      <family val="2"/>
      <scheme val="minor"/>
    </font>
    <font>
      <b/>
      <sz val="12"/>
      <name val="Calibri"/>
      <family val="2"/>
      <scheme val="minor"/>
    </font>
    <font>
      <b/>
      <sz val="10"/>
      <color theme="1" tint="0.249977111117893"/>
      <name val="Arial"/>
      <family val="2"/>
    </font>
    <font>
      <sz val="10"/>
      <color theme="1" tint="0.249977111117893"/>
      <name val="Arial"/>
      <family val="2"/>
    </font>
    <font>
      <b/>
      <sz val="9"/>
      <color theme="1" tint="0.249977111117893"/>
      <name val="Arial"/>
      <family val="2"/>
    </font>
    <font>
      <sz val="6"/>
      <color theme="1" tint="0.249977111117893"/>
      <name val="Arial"/>
      <family val="2"/>
    </font>
    <font>
      <b/>
      <sz val="12"/>
      <color rgb="FF4D4D4D"/>
      <name val="Helvetica "/>
    </font>
    <font>
      <b/>
      <sz val="12"/>
      <color theme="1" tint="0.249977111117893"/>
      <name val="Arial"/>
      <family val="2"/>
    </font>
    <font>
      <b/>
      <sz val="12"/>
      <color rgb="FF4D4D4D"/>
      <name val="Arial"/>
      <family val="2"/>
    </font>
    <font>
      <b/>
      <sz val="10"/>
      <color rgb="FF4D4D4D"/>
      <name val="Arial"/>
      <family val="2"/>
    </font>
    <font>
      <sz val="10"/>
      <color rgb="FF4D4D4D"/>
      <name val="Arial"/>
      <family val="2"/>
    </font>
    <font>
      <sz val="8"/>
      <color rgb="FF4D4D4D"/>
      <name val="Arial"/>
      <family val="2"/>
    </font>
    <font>
      <u/>
      <sz val="11"/>
      <color rgb="FF4D4D4D"/>
      <name val="Arial"/>
      <family val="2"/>
    </font>
    <font>
      <b/>
      <sz val="7"/>
      <color rgb="FF4D4D4D"/>
      <name val="Arial"/>
      <family val="2"/>
    </font>
    <font>
      <b/>
      <sz val="9"/>
      <color rgb="FF4D4D4D"/>
      <name val="Arial"/>
      <family val="2"/>
    </font>
    <font>
      <sz val="5"/>
      <color rgb="FF4D4D4D"/>
      <name val="Arial"/>
      <family val="2"/>
    </font>
    <font>
      <sz val="7"/>
      <color rgb="FF4D4D4D"/>
      <name val="Arial"/>
      <family val="2"/>
    </font>
    <font>
      <b/>
      <sz val="8"/>
      <color rgb="FF4D4D4D"/>
      <name val="Arial"/>
      <family val="2"/>
    </font>
    <font>
      <b/>
      <sz val="18"/>
      <color rgb="FF4D4D4D"/>
      <name val="Arial"/>
      <family val="2"/>
    </font>
    <font>
      <sz val="9"/>
      <color rgb="FF4D4D4D"/>
      <name val="Arial"/>
      <family val="2"/>
    </font>
    <font>
      <b/>
      <sz val="11"/>
      <color rgb="FF4D4D4D"/>
      <name val="Arial"/>
      <family val="2"/>
    </font>
    <font>
      <sz val="11"/>
      <color rgb="FF4D4D4D"/>
      <name val="Arial"/>
      <family val="2"/>
    </font>
    <font>
      <sz val="14"/>
      <color rgb="FF4D4D4D"/>
      <name val="Arial"/>
      <family val="2"/>
    </font>
    <font>
      <b/>
      <sz val="12"/>
      <name val="Arial"/>
      <family val="2"/>
    </font>
  </fonts>
  <fills count="1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2F2F2"/>
        <bgColor indexed="64"/>
      </patternFill>
    </fill>
    <fill>
      <patternFill patternType="solid">
        <fgColor rgb="FFFFC000"/>
        <bgColor indexed="64"/>
      </patternFill>
    </fill>
    <fill>
      <patternFill patternType="solid">
        <fgColor theme="0" tint="-0.14999847407452621"/>
        <bgColor indexed="64"/>
      </patternFill>
    </fill>
  </fills>
  <borders count="86">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theme="5" tint="0.39994506668294322"/>
      </left>
      <right style="medium">
        <color theme="5" tint="0.39994506668294322"/>
      </right>
      <top style="medium">
        <color theme="5" tint="0.39994506668294322"/>
      </top>
      <bottom style="medium">
        <color theme="5" tint="0.39994506668294322"/>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hair">
        <color rgb="FF1F497D"/>
      </left>
      <right style="hair">
        <color rgb="FF1F497D"/>
      </right>
      <top style="hair">
        <color rgb="FF1F497D"/>
      </top>
      <bottom style="hair">
        <color rgb="FF1F497D"/>
      </bottom>
      <diagonal/>
    </border>
    <border>
      <left style="hair">
        <color rgb="FF1F497D"/>
      </left>
      <right style="hair">
        <color rgb="FF1F497D"/>
      </right>
      <top/>
      <bottom style="hair">
        <color rgb="FF1F497D"/>
      </bottom>
      <diagonal/>
    </border>
    <border>
      <left style="hair">
        <color rgb="FF1F497D"/>
      </left>
      <right style="hair">
        <color auto="1"/>
      </right>
      <top style="hair">
        <color auto="1"/>
      </top>
      <bottom style="hair">
        <color auto="1"/>
      </bottom>
      <diagonal/>
    </border>
    <border>
      <left style="hair">
        <color auto="1"/>
      </left>
      <right style="hair">
        <color rgb="FF1F497D"/>
      </right>
      <top style="hair">
        <color auto="1"/>
      </top>
      <bottom style="hair">
        <color auto="1"/>
      </bottom>
      <diagonal/>
    </border>
    <border>
      <left style="hair">
        <color rgb="FF1F497D"/>
      </left>
      <right style="hair">
        <color rgb="FF1F497D"/>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rgb="FF1F497D"/>
      </left>
      <right style="hair">
        <color auto="1"/>
      </right>
      <top style="hair">
        <color auto="1"/>
      </top>
      <bottom/>
      <diagonal/>
    </border>
    <border>
      <left style="hair">
        <color rgb="FF1F497D"/>
      </left>
      <right style="hair">
        <color auto="1"/>
      </right>
      <top/>
      <bottom/>
      <diagonal/>
    </border>
    <border>
      <left style="hair">
        <color rgb="FF1F497D"/>
      </left>
      <right style="hair">
        <color auto="1"/>
      </right>
      <top/>
      <bottom style="hair">
        <color auto="1"/>
      </bottom>
      <diagonal/>
    </border>
    <border>
      <left style="hair">
        <color rgb="FF1F497D"/>
      </left>
      <right/>
      <top style="hair">
        <color auto="1"/>
      </top>
      <bottom style="hair">
        <color indexed="64"/>
      </bottom>
      <diagonal/>
    </border>
  </borders>
  <cellStyleXfs count="4">
    <xf numFmtId="0" fontId="0" fillId="0" borderId="0"/>
    <xf numFmtId="0" fontId="14" fillId="0" borderId="0" applyNumberFormat="0" applyFill="0" applyBorder="0" applyAlignment="0" applyProtection="0"/>
    <xf numFmtId="164" fontId="13" fillId="0" borderId="0" applyFont="0" applyFill="0" applyBorder="0" applyAlignment="0" applyProtection="0"/>
    <xf numFmtId="9" fontId="13" fillId="0" borderId="0" applyFont="0" applyFill="0" applyBorder="0" applyAlignment="0" applyProtection="0"/>
  </cellStyleXfs>
  <cellXfs count="860">
    <xf numFmtId="0" fontId="0" fillId="0" borderId="0" xfId="0"/>
    <xf numFmtId="0" fontId="17" fillId="0" borderId="2" xfId="0" applyFont="1" applyBorder="1" applyAlignment="1">
      <alignment horizontal="center" vertical="center"/>
    </xf>
    <xf numFmtId="0" fontId="17" fillId="2" borderId="2" xfId="0" applyFont="1" applyFill="1" applyBorder="1" applyAlignment="1">
      <alignment horizontal="center" vertical="center"/>
    </xf>
    <xf numFmtId="0" fontId="0" fillId="0" borderId="0" xfId="0" applyAlignment="1">
      <alignment horizontal="center"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7" fillId="0" borderId="9" xfId="0" applyFont="1" applyBorder="1" applyAlignment="1">
      <alignment horizontal="center" vertical="center"/>
    </xf>
    <xf numFmtId="0" fontId="18" fillId="0" borderId="9" xfId="0" applyFont="1" applyBorder="1" applyAlignment="1">
      <alignment horizontal="center" vertical="center" wrapText="1"/>
    </xf>
    <xf numFmtId="0" fontId="0" fillId="0" borderId="8" xfId="0" applyBorder="1" applyAlignment="1">
      <alignment vertical="center" wrapText="1"/>
    </xf>
    <xf numFmtId="0" fontId="19" fillId="2" borderId="0" xfId="0" applyFont="1" applyFill="1" applyAlignment="1" applyProtection="1">
      <alignment wrapText="1"/>
      <protection locked="0"/>
    </xf>
    <xf numFmtId="0" fontId="19" fillId="2" borderId="0" xfId="0" applyFont="1" applyFill="1"/>
    <xf numFmtId="0" fontId="18" fillId="2" borderId="0" xfId="0" applyFont="1" applyFill="1"/>
    <xf numFmtId="0" fontId="1" fillId="2" borderId="0" xfId="0" applyFont="1" applyFill="1" applyAlignment="1">
      <alignment vertical="center" wrapText="1"/>
    </xf>
    <xf numFmtId="0" fontId="2" fillId="2" borderId="0" xfId="0" applyFont="1" applyFill="1" applyAlignment="1">
      <alignment vertical="center" wrapText="1"/>
    </xf>
    <xf numFmtId="0" fontId="19" fillId="2" borderId="0" xfId="0" applyFont="1" applyFill="1" applyAlignment="1" applyProtection="1">
      <alignment horizontal="justify" wrapText="1"/>
      <protection locked="0"/>
    </xf>
    <xf numFmtId="0" fontId="18" fillId="0" borderId="0" xfId="0" applyFont="1"/>
    <xf numFmtId="0" fontId="0" fillId="2" borderId="0" xfId="0" applyFill="1"/>
    <xf numFmtId="0" fontId="0" fillId="2" borderId="0" xfId="0" applyFill="1" applyAlignment="1">
      <alignment vertical="top"/>
    </xf>
    <xf numFmtId="15" fontId="2" fillId="0" borderId="2" xfId="0" applyNumberFormat="1"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0" fillId="2" borderId="0" xfId="0" applyFill="1" applyAlignment="1" applyProtection="1">
      <alignment wrapText="1"/>
      <protection locked="0"/>
    </xf>
    <xf numFmtId="0" fontId="18" fillId="0" borderId="9" xfId="0" applyFont="1" applyBorder="1" applyAlignment="1" applyProtection="1">
      <alignment horizontal="center" vertical="center" wrapText="1"/>
      <protection locked="0"/>
    </xf>
    <xf numFmtId="0" fontId="18" fillId="0" borderId="10" xfId="0" applyFont="1" applyBorder="1" applyAlignment="1">
      <alignment horizontal="center" vertical="center" wrapText="1"/>
    </xf>
    <xf numFmtId="0" fontId="0" fillId="0" borderId="0" xfId="0" applyAlignment="1" applyProtection="1">
      <alignment wrapText="1"/>
      <protection locked="0"/>
    </xf>
    <xf numFmtId="0" fontId="0" fillId="0" borderId="5"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20" fillId="0" borderId="0" xfId="0" applyFont="1" applyAlignment="1">
      <alignment horizontal="center" vertical="top" wrapText="1"/>
    </xf>
    <xf numFmtId="0" fontId="21" fillId="0" borderId="0" xfId="0" applyFont="1" applyAlignment="1">
      <alignment vertical="top" wrapText="1"/>
    </xf>
    <xf numFmtId="0" fontId="21" fillId="0" borderId="0" xfId="0" applyFont="1" applyAlignment="1">
      <alignment horizontal="justify" vertical="top" wrapText="1"/>
    </xf>
    <xf numFmtId="0" fontId="21" fillId="0" borderId="0" xfId="0" applyFont="1" applyAlignment="1">
      <alignment horizontal="center" vertical="top" wrapText="1"/>
    </xf>
    <xf numFmtId="0" fontId="21" fillId="0" borderId="0" xfId="0" applyFont="1" applyAlignment="1">
      <alignment horizontal="justify" vertical="center" wrapText="1"/>
    </xf>
    <xf numFmtId="0" fontId="21"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2" fillId="3" borderId="2" xfId="0" applyFont="1" applyFill="1" applyBorder="1" applyAlignment="1">
      <alignment horizontal="center" vertical="center" wrapText="1"/>
    </xf>
    <xf numFmtId="0" fontId="18" fillId="0" borderId="2" xfId="0" applyFont="1" applyBorder="1" applyAlignment="1" applyProtection="1">
      <alignment horizontal="center" vertical="center" wrapText="1"/>
      <protection locked="0"/>
    </xf>
    <xf numFmtId="0" fontId="22" fillId="3" borderId="9"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0" fillId="4" borderId="0" xfId="0" applyFill="1" applyAlignment="1">
      <alignment horizontal="center" vertical="center"/>
    </xf>
    <xf numFmtId="0" fontId="0" fillId="5" borderId="0" xfId="0" applyFill="1"/>
    <xf numFmtId="0" fontId="0" fillId="5" borderId="0" xfId="0" applyFill="1" applyAlignment="1">
      <alignment vertical="center"/>
    </xf>
    <xf numFmtId="0" fontId="0" fillId="4" borderId="0" xfId="0" applyFill="1" applyAlignment="1">
      <alignment horizontal="center" vertical="center" wrapText="1"/>
    </xf>
    <xf numFmtId="0" fontId="21" fillId="5" borderId="0" xfId="0" applyFont="1" applyFill="1" applyAlignment="1">
      <alignment vertical="center" wrapText="1"/>
    </xf>
    <xf numFmtId="165" fontId="0" fillId="5" borderId="0" xfId="0" applyNumberFormat="1" applyFill="1" applyAlignment="1">
      <alignment horizontal="center" vertical="center"/>
    </xf>
    <xf numFmtId="165" fontId="21" fillId="5" borderId="0" xfId="0" applyNumberFormat="1" applyFont="1" applyFill="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xf>
    <xf numFmtId="0" fontId="22" fillId="3" borderId="11" xfId="0" applyFont="1" applyFill="1" applyBorder="1" applyAlignment="1">
      <alignment vertical="center" wrapText="1"/>
    </xf>
    <xf numFmtId="0" fontId="22" fillId="3" borderId="9" xfId="0" applyFont="1" applyFill="1" applyBorder="1" applyAlignment="1">
      <alignment vertical="center" wrapText="1"/>
    </xf>
    <xf numFmtId="0" fontId="0" fillId="2" borderId="0" xfId="0" applyFill="1" applyAlignment="1">
      <alignment vertical="center"/>
    </xf>
    <xf numFmtId="0" fontId="22" fillId="3" borderId="13" xfId="0" applyFont="1" applyFill="1" applyBorder="1" applyAlignment="1">
      <alignment vertical="center" wrapText="1"/>
    </xf>
    <xf numFmtId="0" fontId="22" fillId="3" borderId="0" xfId="0" applyFont="1" applyFill="1" applyAlignment="1">
      <alignment vertical="center" wrapText="1"/>
    </xf>
    <xf numFmtId="0" fontId="22" fillId="3" borderId="14" xfId="0" applyFont="1" applyFill="1" applyBorder="1" applyAlignment="1">
      <alignment vertical="center" wrapText="1"/>
    </xf>
    <xf numFmtId="0" fontId="22" fillId="3" borderId="15" xfId="0" applyFont="1" applyFill="1" applyBorder="1" applyAlignment="1">
      <alignment vertical="center" wrapText="1"/>
    </xf>
    <xf numFmtId="0" fontId="22" fillId="3" borderId="16" xfId="0" applyFont="1" applyFill="1" applyBorder="1" applyAlignment="1">
      <alignment vertical="center" wrapText="1"/>
    </xf>
    <xf numFmtId="0" fontId="22" fillId="3" borderId="17" xfId="0" applyFont="1" applyFill="1" applyBorder="1" applyAlignment="1">
      <alignment vertical="center" wrapText="1"/>
    </xf>
    <xf numFmtId="0" fontId="23" fillId="3" borderId="2" xfId="0" applyFont="1" applyFill="1" applyBorder="1" applyAlignment="1">
      <alignment horizontal="center" vertical="center" wrapText="1"/>
    </xf>
    <xf numFmtId="165" fontId="18" fillId="0" borderId="2" xfId="0" applyNumberFormat="1" applyFont="1" applyBorder="1" applyAlignment="1" applyProtection="1">
      <alignment horizontal="center" vertical="center" wrapText="1"/>
      <protection locked="0"/>
    </xf>
    <xf numFmtId="165" fontId="18" fillId="0" borderId="5" xfId="0" applyNumberFormat="1" applyFont="1" applyBorder="1" applyAlignment="1" applyProtection="1">
      <alignment horizontal="center" vertical="center" wrapText="1"/>
      <protection locked="0"/>
    </xf>
    <xf numFmtId="0" fontId="1" fillId="0" borderId="2" xfId="0" applyFont="1" applyBorder="1" applyAlignment="1" applyProtection="1">
      <alignment wrapText="1"/>
      <protection locked="0"/>
    </xf>
    <xf numFmtId="0" fontId="25" fillId="0" borderId="0" xfId="0" applyFont="1" applyAlignment="1">
      <alignment horizontal="left" vertical="center"/>
    </xf>
    <xf numFmtId="0" fontId="26" fillId="2" borderId="2" xfId="0" applyFont="1" applyFill="1" applyBorder="1" applyAlignment="1">
      <alignment horizontal="center" vertical="center" wrapText="1"/>
    </xf>
    <xf numFmtId="1" fontId="28" fillId="0" borderId="19" xfId="0" applyNumberFormat="1" applyFont="1" applyBorder="1" applyAlignment="1">
      <alignment horizontal="center" vertical="center"/>
    </xf>
    <xf numFmtId="0" fontId="27" fillId="2" borderId="0" xfId="0" applyFont="1" applyFill="1" applyAlignment="1">
      <alignment vertical="top"/>
    </xf>
    <xf numFmtId="0" fontId="27" fillId="2" borderId="1" xfId="0" applyFont="1" applyFill="1" applyBorder="1" applyAlignment="1">
      <alignment vertical="top"/>
    </xf>
    <xf numFmtId="0" fontId="27" fillId="2" borderId="16" xfId="0" applyFont="1" applyFill="1" applyBorder="1" applyAlignment="1">
      <alignment vertical="top"/>
    </xf>
    <xf numFmtId="0" fontId="27" fillId="2" borderId="20" xfId="0" applyFont="1" applyFill="1" applyBorder="1" applyAlignment="1">
      <alignment vertical="top"/>
    </xf>
    <xf numFmtId="0" fontId="27" fillId="2" borderId="21" xfId="0" applyFont="1" applyFill="1" applyBorder="1" applyAlignment="1">
      <alignment vertical="top"/>
    </xf>
    <xf numFmtId="0" fontId="27" fillId="2" borderId="22" xfId="0" applyFont="1" applyFill="1" applyBorder="1" applyAlignment="1">
      <alignment vertical="top"/>
    </xf>
    <xf numFmtId="0" fontId="27" fillId="2" borderId="0" xfId="0" applyFont="1" applyFill="1" applyAlignment="1">
      <alignment vertical="center"/>
    </xf>
    <xf numFmtId="0" fontId="27" fillId="2" borderId="13" xfId="0" applyFont="1" applyFill="1" applyBorder="1" applyAlignment="1">
      <alignment vertical="top"/>
    </xf>
    <xf numFmtId="0" fontId="27" fillId="2" borderId="23" xfId="0" applyFont="1" applyFill="1" applyBorder="1" applyAlignment="1">
      <alignment vertical="top"/>
    </xf>
    <xf numFmtId="0" fontId="27" fillId="2" borderId="13" xfId="0" applyFont="1" applyFill="1" applyBorder="1" applyAlignment="1">
      <alignment vertical="center"/>
    </xf>
    <xf numFmtId="0" fontId="15" fillId="2" borderId="13" xfId="0" applyFont="1" applyFill="1" applyBorder="1"/>
    <xf numFmtId="0" fontId="15" fillId="2" borderId="23" xfId="0" applyFont="1" applyFill="1" applyBorder="1"/>
    <xf numFmtId="0" fontId="15" fillId="2" borderId="0" xfId="0" applyFont="1" applyFill="1"/>
    <xf numFmtId="0" fontId="15" fillId="2" borderId="1" xfId="0" applyFont="1" applyFill="1" applyBorder="1"/>
    <xf numFmtId="0" fontId="15" fillId="2" borderId="21" xfId="0" applyFont="1" applyFill="1" applyBorder="1"/>
    <xf numFmtId="0" fontId="15" fillId="2" borderId="22" xfId="0" applyFont="1" applyFill="1" applyBorder="1"/>
    <xf numFmtId="0" fontId="30" fillId="2" borderId="0" xfId="0" applyFont="1" applyFill="1" applyAlignment="1">
      <alignment horizontal="justify" wrapText="1"/>
    </xf>
    <xf numFmtId="0" fontId="30" fillId="2" borderId="0" xfId="0" applyFont="1" applyFill="1" applyAlignment="1">
      <alignment horizontal="center" wrapText="1"/>
    </xf>
    <xf numFmtId="0" fontId="31" fillId="2" borderId="0" xfId="0" applyFont="1" applyFill="1" applyAlignment="1">
      <alignment vertical="center" wrapText="1"/>
    </xf>
    <xf numFmtId="0" fontId="31" fillId="2" borderId="0" xfId="0" applyFont="1" applyFill="1" applyAlignment="1" applyProtection="1">
      <alignment vertical="center" wrapText="1"/>
      <protection locked="0"/>
    </xf>
    <xf numFmtId="0" fontId="0" fillId="0" borderId="2" xfId="0" applyBorder="1" applyAlignment="1" applyProtection="1">
      <alignment vertical="center" wrapText="1"/>
      <protection locked="0"/>
    </xf>
    <xf numFmtId="0" fontId="0" fillId="0" borderId="16" xfId="0" applyBorder="1" applyAlignment="1" applyProtection="1">
      <alignment wrapText="1"/>
      <protection locked="0"/>
    </xf>
    <xf numFmtId="1" fontId="27" fillId="2" borderId="25" xfId="2" applyNumberFormat="1" applyFont="1" applyFill="1" applyBorder="1" applyAlignment="1" applyProtection="1">
      <alignment horizontal="center" vertical="center"/>
    </xf>
    <xf numFmtId="0" fontId="22" fillId="3" borderId="24" xfId="0" applyFont="1" applyFill="1" applyBorder="1" applyAlignment="1">
      <alignment vertical="center"/>
    </xf>
    <xf numFmtId="0" fontId="31" fillId="2" borderId="26" xfId="0" applyFont="1" applyFill="1" applyBorder="1" applyAlignment="1">
      <alignment vertical="center" wrapText="1"/>
    </xf>
    <xf numFmtId="0" fontId="0" fillId="0" borderId="0" xfId="0" applyAlignment="1">
      <alignment wrapText="1"/>
    </xf>
    <xf numFmtId="0" fontId="31" fillId="3"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26" fillId="2" borderId="27" xfId="0" applyFont="1" applyFill="1" applyBorder="1" applyAlignment="1">
      <alignment horizontal="center" vertical="center" wrapText="1"/>
    </xf>
    <xf numFmtId="165" fontId="27" fillId="2" borderId="5" xfId="2" applyNumberFormat="1" applyFont="1" applyFill="1" applyBorder="1" applyAlignment="1" applyProtection="1">
      <alignment horizontal="center" vertical="center"/>
    </xf>
    <xf numFmtId="1" fontId="27" fillId="2" borderId="2" xfId="2" applyNumberFormat="1" applyFont="1" applyFill="1" applyBorder="1" applyAlignment="1" applyProtection="1">
      <alignment horizontal="center" vertical="center"/>
    </xf>
    <xf numFmtId="1" fontId="27" fillId="2" borderId="5" xfId="2" applyNumberFormat="1" applyFont="1" applyFill="1" applyBorder="1" applyAlignment="1" applyProtection="1">
      <alignment horizontal="center" vertical="center"/>
    </xf>
    <xf numFmtId="1" fontId="18" fillId="0" borderId="2" xfId="0" applyNumberFormat="1" applyFont="1" applyBorder="1" applyAlignment="1">
      <alignment horizontal="center" vertical="center" wrapText="1"/>
    </xf>
    <xf numFmtId="0" fontId="1" fillId="8" borderId="15" xfId="0" applyFont="1" applyFill="1" applyBorder="1" applyAlignment="1">
      <alignment vertical="center" wrapText="1"/>
    </xf>
    <xf numFmtId="0" fontId="1" fillId="8" borderId="13" xfId="0" applyFont="1" applyFill="1" applyBorder="1" applyAlignment="1">
      <alignment vertical="center" wrapText="1"/>
    </xf>
    <xf numFmtId="1" fontId="18" fillId="5" borderId="2" xfId="0" applyNumberFormat="1"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9" xfId="0" applyFont="1" applyFill="1" applyBorder="1" applyAlignment="1">
      <alignment horizontal="center" vertical="center" wrapText="1"/>
    </xf>
    <xf numFmtId="1" fontId="18" fillId="5" borderId="2" xfId="3" applyNumberFormat="1" applyFont="1" applyFill="1" applyBorder="1" applyAlignment="1" applyProtection="1">
      <alignment horizontal="center" vertical="center" wrapText="1"/>
      <protection locked="0"/>
    </xf>
    <xf numFmtId="1" fontId="18" fillId="5" borderId="2" xfId="0" applyNumberFormat="1" applyFont="1" applyFill="1" applyBorder="1" applyAlignment="1" applyProtection="1">
      <alignment horizontal="center" vertical="center" wrapText="1"/>
      <protection locked="0"/>
    </xf>
    <xf numFmtId="0" fontId="34" fillId="0" borderId="2" xfId="0" applyFont="1" applyBorder="1" applyAlignment="1">
      <alignment horizontal="center" vertical="center" wrapText="1"/>
    </xf>
    <xf numFmtId="0" fontId="22" fillId="3" borderId="11" xfId="0" applyFont="1" applyFill="1" applyBorder="1" applyAlignment="1">
      <alignment vertical="center"/>
    </xf>
    <xf numFmtId="0" fontId="22" fillId="3" borderId="31" xfId="0" applyFont="1" applyFill="1" applyBorder="1" applyAlignment="1">
      <alignment vertical="center"/>
    </xf>
    <xf numFmtId="0" fontId="18" fillId="0" borderId="31" xfId="0" applyFont="1" applyBorder="1" applyAlignment="1" applyProtection="1">
      <alignment vertical="center" wrapText="1"/>
      <protection locked="0"/>
    </xf>
    <xf numFmtId="0" fontId="22" fillId="3" borderId="10" xfId="0" applyFont="1" applyFill="1" applyBorder="1" applyAlignment="1">
      <alignment vertical="center"/>
    </xf>
    <xf numFmtId="15" fontId="2" fillId="5" borderId="2" xfId="0" applyNumberFormat="1"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30" fillId="0" borderId="27" xfId="0" applyFont="1" applyBorder="1" applyAlignment="1">
      <alignment vertical="center" wrapText="1"/>
    </xf>
    <xf numFmtId="0" fontId="37" fillId="7" borderId="54" xfId="0" applyFont="1" applyFill="1" applyBorder="1" applyAlignment="1">
      <alignment horizontal="left" vertical="center" wrapText="1"/>
    </xf>
    <xf numFmtId="0" fontId="30" fillId="0" borderId="2" xfId="0" applyFont="1" applyBorder="1" applyAlignment="1">
      <alignment vertical="center" wrapText="1"/>
    </xf>
    <xf numFmtId="0" fontId="18" fillId="0" borderId="0" xfId="0" applyFont="1" applyAlignment="1">
      <alignment horizontal="left" vertical="center"/>
    </xf>
    <xf numFmtId="0" fontId="0" fillId="0" borderId="0" xfId="0" applyAlignment="1">
      <alignment horizontal="center" vertical="center" wrapText="1"/>
    </xf>
    <xf numFmtId="0" fontId="18" fillId="0" borderId="18" xfId="0" applyFont="1" applyBorder="1" applyAlignment="1">
      <alignment horizontal="justify" vertical="center" wrapText="1"/>
    </xf>
    <xf numFmtId="0" fontId="18" fillId="0" borderId="49" xfId="0" applyFont="1" applyBorder="1" applyAlignment="1">
      <alignment horizontal="justify" vertical="center" wrapText="1"/>
    </xf>
    <xf numFmtId="0" fontId="18" fillId="0" borderId="49" xfId="0" applyFont="1" applyBorder="1" applyAlignment="1">
      <alignment horizontal="center" vertical="center" wrapText="1"/>
    </xf>
    <xf numFmtId="0" fontId="18" fillId="13" borderId="55" xfId="0" applyFont="1" applyFill="1" applyBorder="1" applyAlignment="1">
      <alignment horizontal="justify" vertical="center" wrapText="1"/>
    </xf>
    <xf numFmtId="0" fontId="18" fillId="13" borderId="22" xfId="0" applyFont="1" applyFill="1" applyBorder="1" applyAlignment="1">
      <alignment horizontal="justify" vertical="center" wrapText="1"/>
    </xf>
    <xf numFmtId="0" fontId="18" fillId="13" borderId="22" xfId="0" applyFont="1" applyFill="1" applyBorder="1" applyAlignment="1">
      <alignment horizontal="center" vertical="center" wrapText="1"/>
    </xf>
    <xf numFmtId="0" fontId="18" fillId="0" borderId="55" xfId="0" applyFont="1" applyBorder="1" applyAlignment="1">
      <alignment horizontal="justify" vertical="center" wrapText="1"/>
    </xf>
    <xf numFmtId="0" fontId="18" fillId="0" borderId="22" xfId="0" applyFont="1" applyBorder="1" applyAlignment="1">
      <alignment horizontal="justify" vertical="center" wrapText="1"/>
    </xf>
    <xf numFmtId="0" fontId="18" fillId="0" borderId="22" xfId="0" applyFont="1" applyBorder="1" applyAlignment="1">
      <alignment horizontal="center" vertical="center" wrapText="1"/>
    </xf>
    <xf numFmtId="0" fontId="19" fillId="2" borderId="56" xfId="0" applyFont="1" applyFill="1" applyBorder="1" applyAlignment="1" applyProtection="1">
      <alignment wrapText="1"/>
      <protection locked="0"/>
    </xf>
    <xf numFmtId="0" fontId="18" fillId="2" borderId="56" xfId="0" applyFont="1" applyFill="1" applyBorder="1"/>
    <xf numFmtId="0" fontId="19" fillId="2" borderId="56" xfId="0" applyFont="1" applyFill="1" applyBorder="1"/>
    <xf numFmtId="0" fontId="1" fillId="2" borderId="56" xfId="0" applyFont="1" applyFill="1" applyBorder="1" applyAlignment="1">
      <alignment vertical="center" wrapText="1"/>
    </xf>
    <xf numFmtId="0" fontId="2" fillId="2" borderId="56" xfId="0" applyFont="1" applyFill="1" applyBorder="1" applyAlignment="1">
      <alignment vertical="center" wrapText="1"/>
    </xf>
    <xf numFmtId="0" fontId="17" fillId="0" borderId="2" xfId="0" applyFont="1" applyBorder="1" applyAlignment="1">
      <alignment horizontal="center" vertical="center" wrapText="1"/>
    </xf>
    <xf numFmtId="0" fontId="0" fillId="0" borderId="25" xfId="0" applyBorder="1" applyAlignment="1">
      <alignment horizontal="center" vertical="center" wrapText="1"/>
    </xf>
    <xf numFmtId="0" fontId="0" fillId="0" borderId="45" xfId="0" applyBorder="1" applyAlignment="1">
      <alignment horizontal="center" vertical="center" wrapText="1"/>
    </xf>
    <xf numFmtId="0" fontId="0" fillId="0" borderId="34" xfId="0" applyBorder="1" applyAlignment="1">
      <alignment horizontal="center" vertical="center" wrapText="1"/>
    </xf>
    <xf numFmtId="0" fontId="0" fillId="0" borderId="2" xfId="0" applyBorder="1" applyAlignment="1">
      <alignment horizontal="center" vertical="center" wrapText="1"/>
    </xf>
    <xf numFmtId="0" fontId="0" fillId="0" borderId="31" xfId="0" applyBorder="1" applyAlignment="1">
      <alignment horizontal="center" vertical="center" wrapText="1"/>
    </xf>
    <xf numFmtId="0" fontId="0" fillId="0" borderId="67" xfId="0" applyBorder="1" applyAlignment="1">
      <alignment vertical="center" wrapText="1"/>
    </xf>
    <xf numFmtId="0" fontId="0" fillId="0" borderId="52" xfId="0" applyBorder="1" applyAlignment="1">
      <alignment vertical="center" wrapText="1"/>
    </xf>
    <xf numFmtId="0" fontId="0" fillId="0" borderId="12" xfId="0" applyBorder="1" applyAlignment="1">
      <alignment vertical="center" wrapText="1"/>
    </xf>
    <xf numFmtId="0" fontId="0" fillId="0" borderId="52" xfId="0" applyBorder="1" applyAlignment="1">
      <alignment horizontal="left" vertical="center" wrapText="1"/>
    </xf>
    <xf numFmtId="0" fontId="0" fillId="0" borderId="12" xfId="0" applyBorder="1" applyAlignment="1">
      <alignment horizontal="left" vertical="center" wrapText="1"/>
    </xf>
    <xf numFmtId="0" fontId="0" fillId="0" borderId="69" xfId="0" applyBorder="1" applyAlignment="1">
      <alignment horizontal="left" vertical="center" wrapText="1"/>
    </xf>
    <xf numFmtId="0" fontId="0" fillId="0" borderId="37" xfId="0" applyBorder="1" applyAlignment="1">
      <alignment vertical="center" wrapText="1"/>
    </xf>
    <xf numFmtId="0" fontId="0" fillId="0" borderId="69" xfId="0" applyBorder="1" applyAlignment="1">
      <alignment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71" xfId="0" applyBorder="1" applyAlignment="1">
      <alignment vertical="center" wrapText="1"/>
    </xf>
    <xf numFmtId="0" fontId="0" fillId="0" borderId="70" xfId="0" applyBorder="1" applyAlignment="1">
      <alignment vertical="center" wrapText="1"/>
    </xf>
    <xf numFmtId="0" fontId="18" fillId="0" borderId="0" xfId="0" applyFont="1" applyAlignment="1">
      <alignment horizontal="center" vertical="center" wrapText="1"/>
    </xf>
    <xf numFmtId="0" fontId="0" fillId="0" borderId="73" xfId="0" applyBorder="1" applyAlignment="1">
      <alignment horizontal="center" vertical="center" wrapText="1"/>
    </xf>
    <xf numFmtId="0" fontId="0" fillId="0" borderId="65" xfId="0" applyBorder="1" applyAlignment="1">
      <alignment vertical="center" wrapText="1"/>
    </xf>
    <xf numFmtId="0" fontId="18" fillId="14" borderId="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74" xfId="0" applyBorder="1" applyAlignment="1">
      <alignment horizontal="center" vertical="center" wrapText="1"/>
    </xf>
    <xf numFmtId="0" fontId="0" fillId="0" borderId="3" xfId="0" applyBorder="1" applyAlignment="1">
      <alignment vertical="center" wrapText="1"/>
    </xf>
    <xf numFmtId="37" fontId="18" fillId="2" borderId="0" xfId="0" applyNumberFormat="1" applyFont="1" applyFill="1"/>
    <xf numFmtId="0" fontId="19" fillId="2" borderId="57" xfId="0" applyFont="1" applyFill="1" applyBorder="1" applyAlignment="1" applyProtection="1">
      <alignment wrapText="1"/>
      <protection locked="0"/>
    </xf>
    <xf numFmtId="0" fontId="18" fillId="2" borderId="57" xfId="0" applyFont="1" applyFill="1" applyBorder="1"/>
    <xf numFmtId="0" fontId="19" fillId="2" borderId="64" xfId="0" applyFont="1" applyFill="1" applyBorder="1" applyAlignment="1" applyProtection="1">
      <alignment wrapText="1"/>
      <protection locked="0"/>
    </xf>
    <xf numFmtId="0" fontId="0" fillId="2" borderId="0" xfId="0" applyFill="1" applyAlignment="1" applyProtection="1">
      <alignment vertical="center" wrapText="1"/>
      <protection locked="0"/>
    </xf>
    <xf numFmtId="0" fontId="19" fillId="2" borderId="56" xfId="0" applyFont="1" applyFill="1" applyBorder="1" applyAlignment="1" applyProtection="1">
      <alignment vertical="center" wrapText="1"/>
      <protection locked="0"/>
    </xf>
    <xf numFmtId="0" fontId="19" fillId="2" borderId="56" xfId="0" applyFont="1" applyFill="1" applyBorder="1" applyAlignment="1">
      <alignment vertical="center"/>
    </xf>
    <xf numFmtId="0" fontId="18" fillId="2" borderId="56" xfId="0" applyFont="1" applyFill="1" applyBorder="1" applyAlignment="1">
      <alignment vertical="center"/>
    </xf>
    <xf numFmtId="0" fontId="55" fillId="0" borderId="56" xfId="0" applyFont="1" applyBorder="1" applyAlignment="1">
      <alignment horizontal="center" vertical="center" wrapText="1"/>
    </xf>
    <xf numFmtId="0" fontId="54" fillId="6" borderId="56" xfId="0" applyFont="1" applyFill="1" applyBorder="1" applyAlignment="1" applyProtection="1">
      <alignment horizontal="center" vertical="center" wrapText="1"/>
      <protection locked="0"/>
    </xf>
    <xf numFmtId="0" fontId="40" fillId="0" borderId="56" xfId="0" applyFont="1" applyBorder="1" applyAlignment="1" applyProtection="1">
      <alignment vertical="center" wrapText="1"/>
      <protection locked="0"/>
    </xf>
    <xf numFmtId="0" fontId="18" fillId="2" borderId="56" xfId="0" applyFont="1" applyFill="1" applyBorder="1" applyAlignment="1" applyProtection="1">
      <alignment vertical="center" wrapText="1"/>
      <protection locked="0"/>
    </xf>
    <xf numFmtId="14" fontId="54" fillId="6" borderId="56" xfId="0" applyNumberFormat="1" applyFont="1" applyFill="1" applyBorder="1" applyAlignment="1" applyProtection="1">
      <alignment horizontal="center" vertical="center"/>
      <protection locked="0"/>
    </xf>
    <xf numFmtId="0" fontId="54" fillId="0" borderId="56" xfId="0" applyFont="1" applyBorder="1" applyAlignment="1">
      <alignment horizontal="center" vertical="center"/>
    </xf>
    <xf numFmtId="0" fontId="18" fillId="2" borderId="56" xfId="0" applyFont="1" applyFill="1" applyBorder="1" applyAlignment="1">
      <alignment vertical="center" wrapText="1"/>
    </xf>
    <xf numFmtId="0" fontId="18" fillId="2" borderId="56" xfId="0" applyFont="1" applyFill="1" applyBorder="1" applyAlignment="1" applyProtection="1">
      <alignment horizontal="justify" vertical="center" wrapText="1"/>
      <protection locked="0"/>
    </xf>
    <xf numFmtId="0" fontId="61" fillId="0" borderId="56" xfId="0" applyFont="1" applyBorder="1" applyAlignment="1">
      <alignment horizontal="center" vertical="center" wrapText="1"/>
    </xf>
    <xf numFmtId="0" fontId="18" fillId="2" borderId="0" xfId="0" applyFont="1" applyFill="1" applyAlignment="1" applyProtection="1">
      <alignment wrapText="1"/>
      <protection locked="0"/>
    </xf>
    <xf numFmtId="0" fontId="61" fillId="6" borderId="56" xfId="0" applyFont="1" applyFill="1" applyBorder="1" applyAlignment="1">
      <alignment horizontal="center" vertical="center"/>
    </xf>
    <xf numFmtId="0" fontId="61" fillId="2" borderId="56" xfId="0" applyFont="1" applyFill="1" applyBorder="1" applyAlignment="1">
      <alignment horizontal="center" vertical="center"/>
    </xf>
    <xf numFmtId="0" fontId="65" fillId="0" borderId="56" xfId="0" applyFont="1" applyBorder="1" applyAlignment="1">
      <alignment vertical="center" wrapText="1"/>
    </xf>
    <xf numFmtId="0" fontId="66" fillId="0" borderId="56" xfId="0" applyFont="1" applyBorder="1" applyAlignment="1">
      <alignment horizontal="center" vertical="center" wrapText="1"/>
    </xf>
    <xf numFmtId="0" fontId="18" fillId="2" borderId="0" xfId="0" applyFont="1" applyFill="1" applyAlignment="1">
      <alignment wrapText="1"/>
    </xf>
    <xf numFmtId="0" fontId="18" fillId="2" borderId="0" xfId="0" applyFont="1" applyFill="1" applyAlignment="1" applyProtection="1">
      <alignment horizontal="justify" wrapText="1"/>
      <protection locked="0"/>
    </xf>
    <xf numFmtId="0" fontId="18" fillId="2" borderId="57" xfId="0" applyFont="1" applyFill="1" applyBorder="1" applyAlignment="1" applyProtection="1">
      <alignment wrapText="1"/>
      <protection locked="0"/>
    </xf>
    <xf numFmtId="0" fontId="18" fillId="2" borderId="56" xfId="0" applyFont="1" applyFill="1" applyBorder="1" applyAlignment="1" applyProtection="1">
      <alignment wrapText="1"/>
      <protection locked="0"/>
    </xf>
    <xf numFmtId="0" fontId="60" fillId="6" borderId="56" xfId="0" applyFont="1" applyFill="1" applyBorder="1" applyAlignment="1">
      <alignment horizontal="center" vertical="center" wrapText="1"/>
    </xf>
    <xf numFmtId="0" fontId="66" fillId="6" borderId="56" xfId="0" applyFont="1" applyFill="1" applyBorder="1" applyAlignment="1">
      <alignment horizontal="center" vertical="center" wrapText="1"/>
    </xf>
    <xf numFmtId="0" fontId="18" fillId="2" borderId="56" xfId="0" applyFont="1" applyFill="1" applyBorder="1" applyAlignment="1">
      <alignment wrapText="1"/>
    </xf>
    <xf numFmtId="0" fontId="18" fillId="2" borderId="57" xfId="0" applyFont="1" applyFill="1" applyBorder="1" applyAlignment="1" applyProtection="1">
      <alignment horizontal="justify" wrapText="1"/>
      <protection locked="0"/>
    </xf>
    <xf numFmtId="0" fontId="18" fillId="2" borderId="56" xfId="0" applyFont="1" applyFill="1" applyBorder="1" applyAlignment="1" applyProtection="1">
      <alignment horizontal="justify" wrapText="1"/>
      <protection locked="0"/>
    </xf>
    <xf numFmtId="0" fontId="40" fillId="2" borderId="0" xfId="0" applyFont="1" applyFill="1" applyAlignment="1">
      <alignment vertical="center"/>
    </xf>
    <xf numFmtId="0" fontId="61" fillId="15" borderId="56" xfId="0" applyFont="1" applyFill="1" applyBorder="1" applyAlignment="1">
      <alignment horizontal="center" vertical="center" wrapText="1"/>
    </xf>
    <xf numFmtId="0" fontId="54" fillId="6" borderId="56" xfId="0" applyFont="1" applyFill="1" applyBorder="1" applyAlignment="1" applyProtection="1">
      <alignment horizontal="center" vertical="center"/>
      <protection locked="0"/>
    </xf>
    <xf numFmtId="0" fontId="54" fillId="6" borderId="56" xfId="0" applyFont="1" applyFill="1" applyBorder="1" applyAlignment="1" applyProtection="1">
      <alignment horizontal="center" vertical="center" wrapText="1"/>
      <protection locked="0"/>
    </xf>
    <xf numFmtId="1" fontId="54" fillId="6" borderId="56" xfId="3" applyNumberFormat="1" applyFont="1" applyFill="1" applyBorder="1" applyAlignment="1" applyProtection="1">
      <alignment horizontal="center" vertical="center"/>
      <protection locked="0"/>
    </xf>
    <xf numFmtId="15" fontId="54" fillId="6" borderId="56" xfId="0" applyNumberFormat="1" applyFont="1" applyFill="1" applyBorder="1" applyAlignment="1" applyProtection="1">
      <alignment horizontal="center" vertical="center" wrapText="1"/>
      <protection locked="0"/>
    </xf>
    <xf numFmtId="0" fontId="54" fillId="0" borderId="80" xfId="0" applyFont="1" applyBorder="1" applyAlignment="1">
      <alignment horizontal="left" vertical="center" wrapText="1"/>
    </xf>
    <xf numFmtId="0" fontId="54" fillId="0" borderId="81" xfId="0" applyFont="1" applyBorder="1" applyAlignment="1">
      <alignment horizontal="left" vertical="center" wrapText="1"/>
    </xf>
    <xf numFmtId="0" fontId="54" fillId="0" borderId="57" xfId="0" applyFont="1" applyBorder="1" applyAlignment="1">
      <alignment horizontal="left" vertical="center" wrapText="1"/>
    </xf>
    <xf numFmtId="0" fontId="53" fillId="0" borderId="56" xfId="0" applyFont="1" applyBorder="1" applyAlignment="1">
      <alignment horizontal="center" vertical="center" wrapText="1"/>
    </xf>
    <xf numFmtId="0" fontId="54" fillId="0" borderId="56" xfId="0" applyFont="1" applyBorder="1" applyAlignment="1">
      <alignment horizontal="center" vertical="center"/>
    </xf>
    <xf numFmtId="0" fontId="54" fillId="6" borderId="56" xfId="0" applyFont="1" applyFill="1" applyBorder="1" applyAlignment="1">
      <alignment horizontal="center" vertical="center"/>
    </xf>
    <xf numFmtId="0" fontId="58" fillId="15" borderId="56" xfId="0" applyFont="1" applyFill="1" applyBorder="1" applyAlignment="1">
      <alignment horizontal="center" vertical="center"/>
    </xf>
    <xf numFmtId="0" fontId="54" fillId="6" borderId="56" xfId="0" applyFont="1" applyFill="1" applyBorder="1" applyAlignment="1" applyProtection="1">
      <alignment horizontal="left" vertical="center" wrapText="1"/>
      <protection locked="0"/>
    </xf>
    <xf numFmtId="0" fontId="53" fillId="0" borderId="56" xfId="0" applyFont="1" applyBorder="1" applyAlignment="1">
      <alignment horizontal="right" vertical="center"/>
    </xf>
    <xf numFmtId="0" fontId="54" fillId="2" borderId="56" xfId="0" applyFont="1" applyFill="1" applyBorder="1" applyAlignment="1">
      <alignment horizontal="center" vertical="center"/>
    </xf>
    <xf numFmtId="0" fontId="54" fillId="0" borderId="56" xfId="0" applyFont="1" applyBorder="1" applyAlignment="1">
      <alignment horizontal="center" vertical="center" wrapText="1"/>
    </xf>
    <xf numFmtId="0" fontId="53" fillId="0" borderId="56" xfId="0" applyFont="1" applyBorder="1" applyAlignment="1">
      <alignment horizontal="left" vertical="center"/>
    </xf>
    <xf numFmtId="0" fontId="26" fillId="0" borderId="80" xfId="0" applyFont="1" applyBorder="1" applyAlignment="1">
      <alignment horizontal="center" vertical="center" wrapText="1"/>
    </xf>
    <xf numFmtId="0" fontId="26" fillId="0" borderId="81" xfId="0" applyFont="1" applyBorder="1" applyAlignment="1">
      <alignment horizontal="center" vertical="center" wrapText="1"/>
    </xf>
    <xf numFmtId="0" fontId="26" fillId="0" borderId="57" xfId="0" applyFont="1" applyBorder="1" applyAlignment="1">
      <alignment horizontal="center" vertical="center" wrapText="1"/>
    </xf>
    <xf numFmtId="0" fontId="53" fillId="6" borderId="56" xfId="0" applyFont="1" applyFill="1" applyBorder="1" applyAlignment="1">
      <alignment horizontal="left" vertical="center" wrapText="1"/>
    </xf>
    <xf numFmtId="14" fontId="54" fillId="6" borderId="56" xfId="0" applyNumberFormat="1" applyFont="1" applyFill="1" applyBorder="1" applyAlignment="1" applyProtection="1">
      <alignment horizontal="center" vertical="center"/>
      <protection locked="0"/>
    </xf>
    <xf numFmtId="0" fontId="53" fillId="6" borderId="56" xfId="0" applyFont="1" applyFill="1" applyBorder="1" applyAlignment="1">
      <alignment horizontal="left" vertical="center"/>
    </xf>
    <xf numFmtId="0" fontId="53" fillId="0" borderId="56" xfId="0" applyFont="1" applyBorder="1" applyAlignment="1">
      <alignment horizontal="center" vertical="center"/>
    </xf>
    <xf numFmtId="0" fontId="53" fillId="15" borderId="56" xfId="0" applyFont="1" applyFill="1" applyBorder="1" applyAlignment="1">
      <alignment horizontal="center" vertical="center" wrapText="1"/>
    </xf>
    <xf numFmtId="0" fontId="54" fillId="6" borderId="56" xfId="0" applyFont="1" applyFill="1" applyBorder="1" applyAlignment="1">
      <alignment horizontal="center" vertical="center" wrapText="1"/>
    </xf>
    <xf numFmtId="0" fontId="54" fillId="2" borderId="56" xfId="0" applyFont="1" applyFill="1" applyBorder="1" applyAlignment="1">
      <alignment horizontal="left" vertical="center" wrapText="1"/>
    </xf>
    <xf numFmtId="0" fontId="58" fillId="15" borderId="80" xfId="0" applyFont="1" applyFill="1" applyBorder="1" applyAlignment="1">
      <alignment horizontal="center" vertical="center"/>
    </xf>
    <xf numFmtId="0" fontId="58" fillId="15" borderId="81" xfId="0" applyFont="1" applyFill="1" applyBorder="1" applyAlignment="1">
      <alignment horizontal="center" vertical="center"/>
    </xf>
    <xf numFmtId="0" fontId="58" fillId="15" borderId="57" xfId="0" applyFont="1" applyFill="1" applyBorder="1" applyAlignment="1">
      <alignment horizontal="center" vertical="center"/>
    </xf>
    <xf numFmtId="0" fontId="53" fillId="15" borderId="56" xfId="0" applyFont="1" applyFill="1" applyBorder="1" applyAlignment="1">
      <alignment horizontal="center" vertical="center"/>
    </xf>
    <xf numFmtId="0" fontId="54" fillId="2" borderId="56" xfId="0" applyFont="1" applyFill="1" applyBorder="1" applyAlignment="1">
      <alignment horizontal="center" vertical="center" wrapText="1"/>
    </xf>
    <xf numFmtId="0" fontId="54" fillId="2" borderId="58" xfId="0" applyFont="1" applyFill="1" applyBorder="1" applyAlignment="1" applyProtection="1">
      <alignment horizontal="center" vertical="center"/>
      <protection locked="0"/>
    </xf>
    <xf numFmtId="0" fontId="54" fillId="2" borderId="50" xfId="0" applyFont="1" applyFill="1" applyBorder="1" applyAlignment="1" applyProtection="1">
      <alignment horizontal="center" vertical="center"/>
      <protection locked="0"/>
    </xf>
    <xf numFmtId="0" fontId="54" fillId="2" borderId="59" xfId="0" applyFont="1" applyFill="1" applyBorder="1" applyAlignment="1" applyProtection="1">
      <alignment horizontal="center" vertical="center"/>
      <protection locked="0"/>
    </xf>
    <xf numFmtId="0" fontId="54" fillId="2" borderId="60" xfId="0" applyFont="1" applyFill="1" applyBorder="1" applyAlignment="1" applyProtection="1">
      <alignment horizontal="center" vertical="center"/>
      <protection locked="0"/>
    </xf>
    <xf numFmtId="0" fontId="54" fillId="2" borderId="0" xfId="0" applyFont="1" applyFill="1" applyAlignment="1" applyProtection="1">
      <alignment horizontal="center" vertical="center"/>
      <protection locked="0"/>
    </xf>
    <xf numFmtId="0" fontId="54" fillId="2" borderId="61" xfId="0" applyFont="1" applyFill="1" applyBorder="1" applyAlignment="1" applyProtection="1">
      <alignment horizontal="center" vertical="center"/>
      <protection locked="0"/>
    </xf>
    <xf numFmtId="0" fontId="54" fillId="2" borderId="62" xfId="0" applyFont="1" applyFill="1" applyBorder="1" applyAlignment="1" applyProtection="1">
      <alignment horizontal="center" vertical="center"/>
      <protection locked="0"/>
    </xf>
    <xf numFmtId="0" fontId="54" fillId="2" borderId="26" xfId="0" applyFont="1" applyFill="1" applyBorder="1" applyAlignment="1" applyProtection="1">
      <alignment horizontal="center" vertical="center"/>
      <protection locked="0"/>
    </xf>
    <xf numFmtId="0" fontId="54" fillId="2" borderId="63" xfId="0" applyFont="1" applyFill="1" applyBorder="1" applyAlignment="1" applyProtection="1">
      <alignment horizontal="center" vertical="center"/>
      <protection locked="0"/>
    </xf>
    <xf numFmtId="0" fontId="19" fillId="2" borderId="58" xfId="0" applyFont="1" applyFill="1" applyBorder="1" applyAlignment="1" applyProtection="1">
      <alignment horizontal="center" vertical="center" wrapText="1"/>
      <protection locked="0"/>
    </xf>
    <xf numFmtId="0" fontId="19" fillId="2" borderId="50" xfId="0" applyFont="1" applyFill="1" applyBorder="1" applyAlignment="1" applyProtection="1">
      <alignment horizontal="center" vertical="center" wrapText="1"/>
      <protection locked="0"/>
    </xf>
    <xf numFmtId="0" fontId="19" fillId="2" borderId="59" xfId="0" applyFont="1" applyFill="1" applyBorder="1" applyAlignment="1" applyProtection="1">
      <alignment horizontal="center" vertical="center" wrapText="1"/>
      <protection locked="0"/>
    </xf>
    <xf numFmtId="0" fontId="19" fillId="2" borderId="60" xfId="0" applyFont="1" applyFill="1" applyBorder="1" applyAlignment="1" applyProtection="1">
      <alignment horizontal="center" vertical="center" wrapText="1"/>
      <protection locked="0"/>
    </xf>
    <xf numFmtId="0" fontId="19" fillId="2" borderId="0" xfId="0" applyFont="1" applyFill="1" applyAlignment="1" applyProtection="1">
      <alignment horizontal="center" vertical="center" wrapText="1"/>
      <protection locked="0"/>
    </xf>
    <xf numFmtId="0" fontId="19" fillId="2" borderId="61" xfId="0" applyFont="1" applyFill="1" applyBorder="1" applyAlignment="1" applyProtection="1">
      <alignment horizontal="center" vertical="center" wrapText="1"/>
      <protection locked="0"/>
    </xf>
    <xf numFmtId="0" fontId="19" fillId="2" borderId="62" xfId="0" applyFont="1" applyFill="1" applyBorder="1" applyAlignment="1" applyProtection="1">
      <alignment horizontal="center" vertical="center" wrapText="1"/>
      <protection locked="0"/>
    </xf>
    <xf numFmtId="0" fontId="19" fillId="2" borderId="26" xfId="0" applyFont="1" applyFill="1" applyBorder="1" applyAlignment="1" applyProtection="1">
      <alignment horizontal="center" vertical="center" wrapText="1"/>
      <protection locked="0"/>
    </xf>
    <xf numFmtId="0" fontId="19" fillId="2" borderId="63" xfId="0" applyFont="1" applyFill="1" applyBorder="1" applyAlignment="1" applyProtection="1">
      <alignment horizontal="center" vertical="center" wrapText="1"/>
      <protection locked="0"/>
    </xf>
    <xf numFmtId="0" fontId="27" fillId="2" borderId="80" xfId="0" applyFont="1" applyFill="1" applyBorder="1" applyAlignment="1" applyProtection="1">
      <alignment horizontal="left" vertical="center" wrapText="1"/>
      <protection locked="0"/>
    </xf>
    <xf numFmtId="0" fontId="27" fillId="2" borderId="81" xfId="0" applyFont="1" applyFill="1" applyBorder="1" applyAlignment="1" applyProtection="1">
      <alignment horizontal="left" vertical="center" wrapText="1"/>
      <protection locked="0"/>
    </xf>
    <xf numFmtId="0" fontId="27" fillId="2" borderId="57" xfId="0" applyFont="1" applyFill="1" applyBorder="1" applyAlignment="1" applyProtection="1">
      <alignment horizontal="left" vertical="center" wrapText="1"/>
      <protection locked="0"/>
    </xf>
    <xf numFmtId="0" fontId="26" fillId="0" borderId="80" xfId="0" applyFont="1" applyBorder="1" applyAlignment="1">
      <alignment horizontal="left" vertical="center" wrapText="1"/>
    </xf>
    <xf numFmtId="0" fontId="26" fillId="0" borderId="81" xfId="0" applyFont="1" applyBorder="1" applyAlignment="1">
      <alignment horizontal="left" vertical="center" wrapText="1"/>
    </xf>
    <xf numFmtId="0" fontId="26" fillId="0" borderId="57" xfId="0" applyFont="1" applyBorder="1" applyAlignment="1">
      <alignment horizontal="left" vertical="center" wrapText="1"/>
    </xf>
    <xf numFmtId="0" fontId="26" fillId="2" borderId="50" xfId="0" applyFont="1" applyFill="1" applyBorder="1" applyAlignment="1" applyProtection="1">
      <alignment horizontal="center" vertical="center" wrapText="1"/>
      <protection locked="0"/>
    </xf>
    <xf numFmtId="0" fontId="26" fillId="2" borderId="0" xfId="0" applyFont="1" applyFill="1" applyAlignment="1" applyProtection="1">
      <alignment horizontal="center" vertical="center" wrapText="1"/>
      <protection locked="0"/>
    </xf>
    <xf numFmtId="0" fontId="26" fillId="2" borderId="26" xfId="0" applyFont="1" applyFill="1" applyBorder="1" applyAlignment="1" applyProtection="1">
      <alignment horizontal="center" vertical="center" wrapText="1"/>
      <protection locked="0"/>
    </xf>
    <xf numFmtId="0" fontId="19" fillId="2" borderId="80" xfId="0" applyFont="1" applyFill="1" applyBorder="1" applyAlignment="1" applyProtection="1">
      <alignment horizontal="center" vertical="center" wrapText="1"/>
      <protection locked="0"/>
    </xf>
    <xf numFmtId="0" fontId="19" fillId="2" borderId="81" xfId="0" applyFont="1" applyFill="1" applyBorder="1" applyAlignment="1" applyProtection="1">
      <alignment horizontal="center" vertical="center" wrapText="1"/>
      <protection locked="0"/>
    </xf>
    <xf numFmtId="0" fontId="19" fillId="2" borderId="57" xfId="0" applyFont="1" applyFill="1" applyBorder="1" applyAlignment="1" applyProtection="1">
      <alignment horizontal="center" vertical="center" wrapText="1"/>
      <protection locked="0"/>
    </xf>
    <xf numFmtId="0" fontId="56" fillId="6" borderId="56" xfId="0" applyFont="1" applyFill="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43" xfId="0" applyBorder="1" applyAlignment="1">
      <alignment horizontal="center" vertical="center" wrapText="1"/>
    </xf>
    <xf numFmtId="0" fontId="0" fillId="0" borderId="27" xfId="0" applyBorder="1" applyAlignment="1">
      <alignment horizontal="center" vertical="center" wrapText="1"/>
    </xf>
    <xf numFmtId="0" fontId="21" fillId="0" borderId="0" xfId="0" applyFont="1" applyAlignment="1">
      <alignment vertical="top" wrapText="1"/>
    </xf>
    <xf numFmtId="0" fontId="0" fillId="0" borderId="25" xfId="0" applyBorder="1" applyAlignment="1">
      <alignment horizontal="center" vertical="center" wrapText="1"/>
    </xf>
    <xf numFmtId="0" fontId="0" fillId="0" borderId="45" xfId="0" applyBorder="1" applyAlignment="1">
      <alignment horizontal="center" vertical="center" wrapText="1"/>
    </xf>
    <xf numFmtId="0" fontId="0" fillId="0" borderId="55" xfId="0"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horizontal="center" vertical="center" wrapText="1"/>
    </xf>
    <xf numFmtId="0" fontId="0" fillId="0" borderId="2" xfId="0" applyBorder="1" applyAlignment="1">
      <alignment horizontal="center" vertical="center" wrapText="1"/>
    </xf>
    <xf numFmtId="0" fontId="0" fillId="0" borderId="73" xfId="0" applyBorder="1" applyAlignment="1">
      <alignment horizontal="center" vertical="center" wrapText="1"/>
    </xf>
    <xf numFmtId="0" fontId="0" fillId="0" borderId="41" xfId="0" applyBorder="1" applyAlignment="1">
      <alignment horizontal="center" vertical="center" wrapText="1"/>
    </xf>
    <xf numFmtId="0" fontId="0" fillId="0" borderId="66" xfId="0" applyBorder="1" applyAlignment="1">
      <alignment horizontal="center" vertical="center" wrapText="1"/>
    </xf>
    <xf numFmtId="0" fontId="0" fillId="0" borderId="72" xfId="0" applyBorder="1" applyAlignment="1">
      <alignment horizontal="center" vertical="center" wrapText="1"/>
    </xf>
    <xf numFmtId="0" fontId="0" fillId="0" borderId="66" xfId="0" applyBorder="1" applyAlignment="1">
      <alignment horizontal="center" vertical="center"/>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0" fillId="0" borderId="31" xfId="0" applyBorder="1" applyAlignment="1">
      <alignment horizontal="center" vertical="center" wrapText="1"/>
    </xf>
    <xf numFmtId="0" fontId="0" fillId="0" borderId="53" xfId="0" applyBorder="1" applyAlignment="1">
      <alignment horizontal="center" vertical="center" wrapText="1"/>
    </xf>
    <xf numFmtId="0" fontId="0" fillId="0" borderId="44" xfId="0" applyBorder="1" applyAlignment="1">
      <alignment horizontal="center" vertical="center" wrapText="1"/>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60" fillId="0" borderId="56" xfId="0" applyFont="1" applyBorder="1" applyAlignment="1">
      <alignment horizontal="center" vertical="center" wrapText="1"/>
    </xf>
    <xf numFmtId="1" fontId="69" fillId="0" borderId="56" xfId="0" applyNumberFormat="1" applyFont="1" applyBorder="1" applyAlignment="1">
      <alignment horizontal="center" vertical="center" wrapText="1"/>
    </xf>
    <xf numFmtId="1" fontId="61" fillId="0" borderId="56" xfId="0" applyNumberFormat="1" applyFont="1" applyBorder="1" applyAlignment="1">
      <alignment horizontal="center" vertical="center" wrapText="1"/>
    </xf>
    <xf numFmtId="0" fontId="61" fillId="6" borderId="56" xfId="0" applyFont="1" applyFill="1" applyBorder="1" applyAlignment="1">
      <alignment horizontal="center" vertical="center"/>
    </xf>
    <xf numFmtId="0" fontId="61" fillId="0" borderId="56" xfId="0" applyFont="1" applyBorder="1" applyAlignment="1">
      <alignment horizontal="center" vertical="center" wrapText="1"/>
    </xf>
    <xf numFmtId="0" fontId="60" fillId="15" borderId="56" xfId="0" applyFont="1" applyFill="1" applyBorder="1" applyAlignment="1">
      <alignment horizontal="center" vertical="center"/>
    </xf>
    <xf numFmtId="0" fontId="61" fillId="2" borderId="56" xfId="0" applyFont="1" applyFill="1" applyBorder="1" applyAlignment="1">
      <alignment horizontal="center" vertical="center"/>
    </xf>
    <xf numFmtId="0" fontId="62" fillId="0" borderId="56" xfId="0" applyFont="1" applyBorder="1" applyAlignment="1">
      <alignment horizontal="center" vertical="center" wrapText="1"/>
    </xf>
    <xf numFmtId="0" fontId="63" fillId="6" borderId="56" xfId="1" applyFont="1" applyFill="1" applyBorder="1" applyAlignment="1" applyProtection="1">
      <alignment horizontal="center" vertical="center" wrapText="1"/>
      <protection locked="0"/>
    </xf>
    <xf numFmtId="1" fontId="61" fillId="0" borderId="56" xfId="3" applyNumberFormat="1" applyFont="1" applyFill="1" applyBorder="1" applyAlignment="1" applyProtection="1">
      <alignment horizontal="center" vertical="center" wrapText="1"/>
    </xf>
    <xf numFmtId="9" fontId="61" fillId="6" borderId="56" xfId="3" applyFont="1" applyFill="1" applyBorder="1" applyAlignment="1" applyProtection="1">
      <alignment horizontal="center" vertical="center" wrapText="1"/>
      <protection locked="0"/>
    </xf>
    <xf numFmtId="0" fontId="61" fillId="0" borderId="56" xfId="0" applyFont="1" applyBorder="1" applyAlignment="1">
      <alignment horizontal="center" vertical="center"/>
    </xf>
    <xf numFmtId="0" fontId="68" fillId="0" borderId="56" xfId="0" applyFont="1" applyBorder="1" applyAlignment="1">
      <alignment horizontal="center" vertical="center" wrapText="1"/>
    </xf>
    <xf numFmtId="0" fontId="64" fillId="0" borderId="56" xfId="0" applyFont="1" applyBorder="1" applyAlignment="1">
      <alignment horizontal="center" vertical="center" wrapText="1"/>
    </xf>
    <xf numFmtId="0" fontId="61" fillId="6" borderId="56" xfId="0" applyFont="1" applyFill="1" applyBorder="1" applyAlignment="1">
      <alignment horizontal="center" vertical="center" wrapText="1"/>
    </xf>
    <xf numFmtId="0" fontId="61" fillId="0" borderId="56" xfId="0" applyFont="1" applyBorder="1" applyAlignment="1" applyProtection="1">
      <alignment horizontal="center" vertical="center"/>
      <protection locked="0"/>
    </xf>
    <xf numFmtId="0" fontId="61" fillId="0" borderId="56" xfId="0" applyFont="1" applyBorder="1" applyAlignment="1">
      <alignment horizontal="center" vertical="center" wrapText="1" shrinkToFit="1"/>
    </xf>
    <xf numFmtId="1" fontId="61" fillId="0" borderId="56" xfId="0" applyNumberFormat="1" applyFont="1" applyBorder="1" applyAlignment="1" applyProtection="1">
      <alignment horizontal="center" vertical="center" wrapText="1"/>
      <protection locked="0"/>
    </xf>
    <xf numFmtId="15" fontId="61" fillId="6" borderId="56" xfId="0" applyNumberFormat="1" applyFont="1" applyFill="1" applyBorder="1" applyAlignment="1" applyProtection="1">
      <alignment horizontal="center" vertical="center" wrapText="1"/>
      <protection locked="0"/>
    </xf>
    <xf numFmtId="1" fontId="61" fillId="0" borderId="56" xfId="0" applyNumberFormat="1" applyFont="1" applyBorder="1" applyAlignment="1">
      <alignment horizontal="center" vertical="center"/>
    </xf>
    <xf numFmtId="0" fontId="59" fillId="15" borderId="56" xfId="0" applyFont="1" applyFill="1" applyBorder="1" applyAlignment="1">
      <alignment horizontal="center" vertical="center"/>
    </xf>
    <xf numFmtId="0" fontId="60" fillId="6" borderId="56" xfId="0" applyFont="1" applyFill="1" applyBorder="1" applyAlignment="1">
      <alignment horizontal="left" vertical="center" wrapText="1"/>
    </xf>
    <xf numFmtId="14" fontId="61" fillId="6" borderId="56" xfId="0" applyNumberFormat="1" applyFont="1" applyFill="1" applyBorder="1" applyAlignment="1" applyProtection="1">
      <alignment horizontal="center" vertical="center"/>
      <protection locked="0"/>
    </xf>
    <xf numFmtId="0" fontId="61" fillId="6" borderId="56" xfId="0" applyFont="1" applyFill="1" applyBorder="1" applyAlignment="1" applyProtection="1">
      <alignment horizontal="center" vertical="center"/>
      <protection locked="0"/>
    </xf>
    <xf numFmtId="0" fontId="60" fillId="6" borderId="56" xfId="0" applyFont="1" applyFill="1" applyBorder="1" applyAlignment="1">
      <alignment horizontal="left" vertical="center"/>
    </xf>
    <xf numFmtId="1" fontId="60" fillId="0" borderId="56" xfId="0" applyNumberFormat="1" applyFont="1" applyBorder="1" applyAlignment="1">
      <alignment horizontal="center" vertical="center"/>
    </xf>
    <xf numFmtId="0" fontId="60" fillId="0" borderId="56" xfId="0" applyFont="1" applyBorder="1" applyAlignment="1">
      <alignment horizontal="left" vertical="center" wrapText="1"/>
    </xf>
    <xf numFmtId="14" fontId="61" fillId="2" borderId="56" xfId="0" applyNumberFormat="1" applyFont="1" applyFill="1" applyBorder="1" applyAlignment="1" applyProtection="1">
      <alignment horizontal="center" vertical="center" wrapText="1"/>
      <protection locked="0"/>
    </xf>
    <xf numFmtId="0" fontId="61" fillId="2" borderId="56" xfId="0" applyFont="1" applyFill="1" applyBorder="1" applyAlignment="1" applyProtection="1">
      <alignment horizontal="center" vertical="center" wrapText="1"/>
      <protection locked="0"/>
    </xf>
    <xf numFmtId="0" fontId="60" fillId="0" borderId="56" xfId="0" applyFont="1" applyBorder="1" applyAlignment="1">
      <alignment horizontal="right" vertical="center"/>
    </xf>
    <xf numFmtId="0" fontId="61" fillId="0" borderId="56" xfId="0" applyFont="1" applyBorder="1" applyAlignment="1" applyProtection="1">
      <alignment horizontal="center" vertical="center" wrapText="1"/>
      <protection locked="0"/>
    </xf>
    <xf numFmtId="0" fontId="67" fillId="0" borderId="56" xfId="0" applyFont="1" applyBorder="1" applyAlignment="1">
      <alignment horizontal="left" vertical="center" wrapText="1"/>
    </xf>
    <xf numFmtId="0" fontId="60" fillId="15" borderId="56" xfId="0" applyFont="1" applyFill="1" applyBorder="1" applyAlignment="1">
      <alignment horizontal="center" vertical="center" wrapText="1"/>
    </xf>
    <xf numFmtId="0" fontId="54" fillId="2" borderId="76" xfId="0" applyFont="1" applyFill="1" applyBorder="1" applyAlignment="1" applyProtection="1">
      <alignment horizontal="center" vertical="center"/>
      <protection locked="0"/>
    </xf>
    <xf numFmtId="0" fontId="61" fillId="6" borderId="56" xfId="0" applyFont="1" applyFill="1" applyBorder="1" applyAlignment="1" applyProtection="1">
      <alignment horizontal="center" vertical="center" wrapText="1"/>
      <protection locked="0"/>
    </xf>
    <xf numFmtId="37" fontId="61" fillId="0" borderId="56" xfId="0" applyNumberFormat="1" applyFont="1" applyBorder="1" applyAlignment="1">
      <alignment horizontal="center" vertical="center"/>
    </xf>
    <xf numFmtId="0" fontId="26" fillId="2" borderId="59" xfId="0" applyFont="1" applyFill="1" applyBorder="1" applyAlignment="1" applyProtection="1">
      <alignment horizontal="center" vertical="center" wrapText="1"/>
      <protection locked="0"/>
    </xf>
    <xf numFmtId="0" fontId="26" fillId="2" borderId="61" xfId="0" applyFont="1" applyFill="1" applyBorder="1" applyAlignment="1" applyProtection="1">
      <alignment horizontal="center" vertical="center" wrapText="1"/>
      <protection locked="0"/>
    </xf>
    <xf numFmtId="0" fontId="26" fillId="2" borderId="63" xfId="0" applyFont="1" applyFill="1" applyBorder="1" applyAlignment="1" applyProtection="1">
      <alignment horizontal="center" vertical="center" wrapText="1"/>
      <protection locked="0"/>
    </xf>
    <xf numFmtId="0" fontId="60" fillId="0" borderId="56" xfId="0" applyFont="1" applyBorder="1" applyAlignment="1">
      <alignment horizontal="right" vertical="center" wrapText="1"/>
    </xf>
    <xf numFmtId="165" fontId="62" fillId="2" borderId="56" xfId="0" applyNumberFormat="1" applyFont="1" applyFill="1" applyBorder="1" applyAlignment="1">
      <alignment horizontal="center" vertical="center" wrapText="1"/>
    </xf>
    <xf numFmtId="0" fontId="57" fillId="0" borderId="80" xfId="0" applyFont="1" applyBorder="1" applyAlignment="1">
      <alignment horizontal="center" vertical="center" wrapText="1"/>
    </xf>
    <xf numFmtId="0" fontId="57" fillId="0" borderId="81" xfId="0" applyFont="1" applyBorder="1" applyAlignment="1">
      <alignment horizontal="center" vertical="center" wrapText="1"/>
    </xf>
    <xf numFmtId="0" fontId="57" fillId="0" borderId="57" xfId="0" applyFont="1" applyBorder="1" applyAlignment="1">
      <alignment horizontal="center" vertical="center" wrapText="1"/>
    </xf>
    <xf numFmtId="0" fontId="26" fillId="2" borderId="58" xfId="0" applyFont="1" applyFill="1" applyBorder="1" applyAlignment="1" applyProtection="1">
      <alignment horizontal="center" vertical="center" wrapText="1"/>
      <protection locked="0"/>
    </xf>
    <xf numFmtId="0" fontId="26" fillId="2" borderId="60" xfId="0" applyFont="1" applyFill="1" applyBorder="1" applyAlignment="1" applyProtection="1">
      <alignment horizontal="center" vertical="center" wrapText="1"/>
      <protection locked="0"/>
    </xf>
    <xf numFmtId="0" fontId="26" fillId="2" borderId="62" xfId="0" applyFont="1" applyFill="1" applyBorder="1" applyAlignment="1" applyProtection="1">
      <alignment horizontal="center" vertical="center" wrapText="1"/>
      <protection locked="0"/>
    </xf>
    <xf numFmtId="0" fontId="60" fillId="6" borderId="56" xfId="0" applyFont="1" applyFill="1" applyBorder="1" applyAlignment="1">
      <alignment horizontal="center" vertical="center"/>
    </xf>
    <xf numFmtId="0" fontId="62" fillId="0" borderId="56" xfId="0" applyFont="1" applyBorder="1" applyAlignment="1">
      <alignment horizontal="left" vertical="center" wrapText="1"/>
    </xf>
    <xf numFmtId="165" fontId="67" fillId="0" borderId="56" xfId="0" applyNumberFormat="1" applyFont="1" applyBorder="1" applyAlignment="1">
      <alignment horizontal="center" vertical="center" wrapText="1"/>
    </xf>
    <xf numFmtId="0" fontId="60" fillId="0" borderId="56" xfId="0" applyFont="1" applyBorder="1" applyAlignment="1">
      <alignment horizontal="center" vertical="center"/>
    </xf>
    <xf numFmtId="0" fontId="60" fillId="6" borderId="56" xfId="0" applyFont="1" applyFill="1" applyBorder="1" applyAlignment="1">
      <alignment horizontal="center" vertical="center" wrapText="1"/>
    </xf>
    <xf numFmtId="0" fontId="70" fillId="0" borderId="56" xfId="0" applyFont="1" applyBorder="1" applyAlignment="1">
      <alignment horizontal="center" vertical="center" wrapText="1"/>
    </xf>
    <xf numFmtId="1" fontId="61" fillId="2" borderId="56" xfId="0" applyNumberFormat="1" applyFont="1" applyFill="1" applyBorder="1" applyAlignment="1">
      <alignment horizontal="center" vertical="center"/>
    </xf>
    <xf numFmtId="0" fontId="54" fillId="2" borderId="75" xfId="0" applyFont="1" applyFill="1" applyBorder="1" applyAlignment="1" applyProtection="1">
      <alignment horizontal="center" vertical="center"/>
      <protection locked="0"/>
    </xf>
    <xf numFmtId="1" fontId="60" fillId="0" borderId="56" xfId="0" applyNumberFormat="1" applyFont="1" applyBorder="1" applyAlignment="1">
      <alignment horizontal="center" vertical="center" wrapText="1"/>
    </xf>
    <xf numFmtId="0" fontId="22" fillId="3" borderId="27"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 fillId="2" borderId="27"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2" fillId="3" borderId="27"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18" fillId="0" borderId="2" xfId="0" applyFont="1" applyBorder="1" applyAlignment="1">
      <alignment horizontal="center" vertical="center" wrapText="1"/>
    </xf>
    <xf numFmtId="0" fontId="22" fillId="3" borderId="9"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 xfId="0" applyFont="1" applyBorder="1" applyAlignment="1">
      <alignment horizontal="center" vertical="center" wrapText="1"/>
    </xf>
    <xf numFmtId="0" fontId="22" fillId="3" borderId="28" xfId="0" applyFont="1" applyFill="1" applyBorder="1" applyAlignment="1">
      <alignment horizontal="left" vertical="center" wrapText="1"/>
    </xf>
    <xf numFmtId="0" fontId="22" fillId="3" borderId="24" xfId="0" applyFont="1" applyFill="1" applyBorder="1" applyAlignment="1">
      <alignment horizontal="left" vertical="center" wrapText="1"/>
    </xf>
    <xf numFmtId="0" fontId="22" fillId="3" borderId="17"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2" xfId="0" applyFont="1" applyFill="1" applyBorder="1" applyAlignment="1">
      <alignment horizontal="center" vertical="center" wrapText="1"/>
    </xf>
    <xf numFmtId="0" fontId="18" fillId="0" borderId="12" xfId="0" applyFont="1" applyBorder="1" applyAlignment="1">
      <alignment horizontal="center" vertical="center" wrapText="1"/>
    </xf>
    <xf numFmtId="0" fontId="22" fillId="3" borderId="15"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0" xfId="0" applyFont="1" applyFill="1" applyAlignment="1">
      <alignment horizontal="center" vertical="center" wrapText="1"/>
    </xf>
    <xf numFmtId="0" fontId="22" fillId="3" borderId="17"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22" fillId="0" borderId="38" xfId="0" applyFont="1" applyBorder="1" applyAlignment="1">
      <alignment horizontal="center" vertical="center"/>
    </xf>
    <xf numFmtId="0" fontId="22" fillId="0" borderId="30" xfId="0" applyFont="1" applyBorder="1" applyAlignment="1">
      <alignment horizontal="center" vertical="center"/>
    </xf>
    <xf numFmtId="0" fontId="22" fillId="0" borderId="4" xfId="0" applyFont="1" applyBorder="1" applyAlignment="1">
      <alignment horizontal="center" vertical="center"/>
    </xf>
    <xf numFmtId="0" fontId="22" fillId="3" borderId="27" xfId="0" applyFont="1" applyFill="1" applyBorder="1" applyAlignment="1">
      <alignment horizontal="center"/>
    </xf>
    <xf numFmtId="0" fontId="22" fillId="3" borderId="2" xfId="0" applyFont="1" applyFill="1" applyBorder="1" applyAlignment="1">
      <alignment horizontal="center"/>
    </xf>
    <xf numFmtId="0" fontId="22" fillId="3" borderId="5" xfId="0" applyFont="1" applyFill="1" applyBorder="1" applyAlignment="1">
      <alignment horizontal="center"/>
    </xf>
    <xf numFmtId="0" fontId="22" fillId="3" borderId="2" xfId="0" applyFont="1" applyFill="1" applyBorder="1" applyAlignment="1">
      <alignment horizontal="center" vertical="center"/>
    </xf>
    <xf numFmtId="0" fontId="18" fillId="0" borderId="9"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22" fillId="3" borderId="27"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40" xfId="0" applyFont="1" applyFill="1" applyBorder="1" applyAlignment="1">
      <alignment horizontal="center" vertical="center"/>
    </xf>
    <xf numFmtId="0" fontId="22" fillId="3" borderId="42"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17" xfId="0" applyFont="1" applyFill="1" applyBorder="1" applyAlignment="1">
      <alignment horizontal="center" vertical="center"/>
    </xf>
    <xf numFmtId="0" fontId="18" fillId="0" borderId="2" xfId="0" applyFont="1" applyBorder="1" applyAlignment="1" applyProtection="1">
      <alignment horizontal="center" vertical="center" wrapText="1"/>
      <protection locked="0"/>
    </xf>
    <xf numFmtId="165" fontId="39" fillId="0" borderId="2" xfId="0" applyNumberFormat="1" applyFont="1" applyBorder="1" applyAlignment="1" applyProtection="1">
      <alignment horizontal="center" vertical="center" wrapText="1"/>
      <protection locked="0"/>
    </xf>
    <xf numFmtId="0" fontId="18" fillId="0" borderId="27" xfId="0" applyFont="1" applyBorder="1" applyAlignment="1">
      <alignment horizontal="center" vertical="center" wrapText="1"/>
    </xf>
    <xf numFmtId="165" fontId="18" fillId="0" borderId="2" xfId="0" applyNumberFormat="1" applyFont="1" applyBorder="1" applyAlignment="1" applyProtection="1">
      <alignment horizontal="center" vertical="center" wrapText="1"/>
      <protection locked="0"/>
    </xf>
    <xf numFmtId="0" fontId="22" fillId="3" borderId="24"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40"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9" xfId="0" applyFont="1" applyFill="1" applyBorder="1" applyAlignment="1">
      <alignment horizontal="center" vertical="center"/>
    </xf>
    <xf numFmtId="0" fontId="23" fillId="0" borderId="2" xfId="0" applyFont="1" applyBorder="1" applyAlignment="1">
      <alignment horizontal="center" vertical="center" wrapText="1"/>
    </xf>
    <xf numFmtId="0" fontId="23" fillId="3" borderId="40" xfId="0" applyFont="1" applyFill="1" applyBorder="1" applyAlignment="1">
      <alignment horizontal="center" vertical="center" wrapText="1"/>
    </xf>
    <xf numFmtId="0" fontId="23" fillId="3" borderId="24"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18" fillId="2" borderId="31" xfId="0" applyFont="1" applyFill="1" applyBorder="1" applyAlignment="1">
      <alignment horizontal="center" vertical="center"/>
    </xf>
    <xf numFmtId="0" fontId="18" fillId="2" borderId="2" xfId="0" applyFont="1" applyFill="1" applyBorder="1" applyAlignment="1">
      <alignment horizontal="center" vertical="center"/>
    </xf>
    <xf numFmtId="0" fontId="22" fillId="0" borderId="40" xfId="0" applyFont="1" applyBorder="1" applyAlignment="1">
      <alignment horizontal="center" vertical="center"/>
    </xf>
    <xf numFmtId="0" fontId="22" fillId="0" borderId="24" xfId="0" applyFont="1" applyBorder="1" applyAlignment="1">
      <alignment horizontal="center" vertical="center"/>
    </xf>
    <xf numFmtId="0" fontId="22" fillId="0" borderId="42" xfId="0" applyFont="1" applyBorder="1" applyAlignment="1">
      <alignment horizontal="center" vertical="center"/>
    </xf>
    <xf numFmtId="0" fontId="22" fillId="0" borderId="14" xfId="0" applyFont="1" applyBorder="1" applyAlignment="1">
      <alignment horizontal="center" vertical="center"/>
    </xf>
    <xf numFmtId="0" fontId="22" fillId="3" borderId="10"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25" xfId="0" applyFont="1" applyFill="1" applyBorder="1" applyAlignment="1">
      <alignment horizontal="center" vertical="center"/>
    </xf>
    <xf numFmtId="0" fontId="23" fillId="3" borderId="27"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18" fillId="0" borderId="24" xfId="0" applyFont="1" applyBorder="1" applyAlignment="1">
      <alignment horizontal="center" vertical="center"/>
    </xf>
    <xf numFmtId="0" fontId="18" fillId="0" borderId="14" xfId="0" applyFont="1" applyBorder="1" applyAlignment="1">
      <alignment horizontal="center" vertical="center"/>
    </xf>
    <xf numFmtId="14" fontId="18" fillId="0" borderId="9" xfId="0" applyNumberFormat="1" applyFont="1" applyBorder="1" applyAlignment="1" applyProtection="1">
      <alignment horizontal="center" vertical="center"/>
      <protection locked="0"/>
    </xf>
    <xf numFmtId="14" fontId="18" fillId="0" borderId="11" xfId="0" applyNumberFormat="1" applyFont="1" applyBorder="1" applyAlignment="1" applyProtection="1">
      <alignment horizontal="center" vertical="center"/>
      <protection locked="0"/>
    </xf>
    <xf numFmtId="0" fontId="22" fillId="3" borderId="31" xfId="0" applyFont="1" applyFill="1" applyBorder="1" applyAlignment="1">
      <alignment horizontal="center" vertical="center"/>
    </xf>
    <xf numFmtId="14" fontId="18" fillId="0" borderId="2" xfId="0" applyNumberFormat="1" applyFont="1" applyBorder="1" applyAlignment="1" applyProtection="1">
      <alignment horizontal="center" vertical="center"/>
      <protection locked="0"/>
    </xf>
    <xf numFmtId="0" fontId="22" fillId="3" borderId="28" xfId="0" applyFont="1" applyFill="1" applyBorder="1" applyAlignment="1">
      <alignment horizontal="center" vertical="center" wrapText="1"/>
    </xf>
    <xf numFmtId="0" fontId="22" fillId="8" borderId="0" xfId="0" applyFont="1" applyFill="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9" fillId="10" borderId="43" xfId="0" applyFont="1" applyFill="1" applyBorder="1" applyAlignment="1">
      <alignment horizontal="center" vertical="center"/>
    </xf>
    <xf numFmtId="0" fontId="29" fillId="10" borderId="34" xfId="0" applyFont="1" applyFill="1" applyBorder="1" applyAlignment="1">
      <alignment horizontal="center" vertical="center"/>
    </xf>
    <xf numFmtId="0" fontId="29" fillId="10" borderId="30" xfId="0" applyFont="1" applyFill="1" applyBorder="1" applyAlignment="1">
      <alignment horizontal="center" vertical="center"/>
    </xf>
    <xf numFmtId="0" fontId="29" fillId="10" borderId="8" xfId="0" applyFont="1" applyFill="1" applyBorder="1" applyAlignment="1">
      <alignment horizontal="center" vertical="center"/>
    </xf>
    <xf numFmtId="0" fontId="18" fillId="2" borderId="30" xfId="0" applyFont="1" applyFill="1" applyBorder="1" applyAlignment="1">
      <alignment horizontal="center" vertical="center"/>
    </xf>
    <xf numFmtId="0" fontId="23" fillId="3" borderId="45" xfId="0" applyFont="1" applyFill="1" applyBorder="1" applyAlignment="1">
      <alignment horizontal="center" vertical="center" wrapText="1"/>
    </xf>
    <xf numFmtId="0" fontId="23" fillId="0" borderId="30" xfId="0" applyFont="1" applyBorder="1" applyAlignment="1">
      <alignment horizontal="center" vertical="center" wrapText="1"/>
    </xf>
    <xf numFmtId="0" fontId="29" fillId="6" borderId="28"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29" fillId="6" borderId="29"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0" xfId="0" applyFont="1" applyFill="1" applyAlignment="1">
      <alignment horizontal="center" vertical="center" wrapText="1"/>
    </xf>
    <xf numFmtId="0" fontId="29" fillId="6" borderId="41"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36" xfId="0" applyFont="1" applyFill="1" applyBorder="1" applyAlignment="1">
      <alignment horizontal="center" vertical="center" wrapText="1"/>
    </xf>
    <xf numFmtId="0" fontId="29" fillId="6" borderId="40"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42" xfId="0" applyFont="1" applyFill="1" applyBorder="1" applyAlignment="1">
      <alignment horizontal="center" vertical="center" wrapText="1"/>
    </xf>
    <xf numFmtId="0" fontId="26" fillId="6" borderId="40" xfId="0" applyFont="1" applyFill="1" applyBorder="1" applyAlignment="1">
      <alignment horizontal="center" vertical="center" wrapText="1"/>
    </xf>
    <xf numFmtId="0" fontId="26" fillId="6" borderId="24"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26" fillId="6" borderId="42"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6" fillId="6" borderId="37" xfId="0" applyFont="1" applyFill="1" applyBorder="1" applyAlignment="1">
      <alignment horizontal="center" vertical="center" wrapText="1"/>
    </xf>
    <xf numFmtId="0" fontId="17" fillId="0" borderId="5" xfId="0" applyFont="1" applyBorder="1" applyAlignment="1">
      <alignment horizontal="center" vertical="center" wrapText="1"/>
    </xf>
    <xf numFmtId="0" fontId="0" fillId="10" borderId="9" xfId="0" applyFill="1" applyBorder="1" applyAlignment="1">
      <alignment horizontal="center" vertical="center" wrapText="1"/>
    </xf>
    <xf numFmtId="0" fontId="0" fillId="10" borderId="31" xfId="0" applyFill="1" applyBorder="1" applyAlignment="1">
      <alignment horizontal="center" vertical="center" wrapText="1"/>
    </xf>
    <xf numFmtId="0" fontId="0" fillId="6" borderId="9" xfId="0" applyFill="1" applyBorder="1" applyAlignment="1">
      <alignment horizontal="center" vertical="center" wrapText="1"/>
    </xf>
    <xf numFmtId="0" fontId="0" fillId="6" borderId="31" xfId="0" applyFill="1" applyBorder="1" applyAlignment="1">
      <alignment horizontal="center" vertical="center" wrapText="1"/>
    </xf>
    <xf numFmtId="0" fontId="0" fillId="6" borderId="12" xfId="0" applyFill="1" applyBorder="1" applyAlignment="1">
      <alignment horizontal="center" vertical="center" wrapText="1"/>
    </xf>
    <xf numFmtId="1" fontId="13" fillId="0" borderId="40" xfId="2" applyNumberFormat="1" applyFont="1" applyBorder="1" applyAlignment="1">
      <alignment horizontal="center" vertical="center" wrapText="1"/>
    </xf>
    <xf numFmtId="1" fontId="13" fillId="0" borderId="32" xfId="2" applyNumberFormat="1" applyFont="1" applyBorder="1" applyAlignment="1">
      <alignment horizontal="center" vertical="center" wrapText="1"/>
    </xf>
    <xf numFmtId="1" fontId="13" fillId="0" borderId="42" xfId="2" applyNumberFormat="1" applyFont="1" applyBorder="1" applyAlignment="1">
      <alignment horizontal="center" vertical="center" wrapText="1"/>
    </xf>
    <xf numFmtId="1" fontId="13" fillId="0" borderId="37" xfId="2" applyNumberFormat="1" applyFont="1" applyBorder="1" applyAlignment="1">
      <alignment horizontal="center" vertical="center" wrapText="1"/>
    </xf>
    <xf numFmtId="0" fontId="40" fillId="2" borderId="27" xfId="0" applyFont="1" applyFill="1" applyBorder="1" applyAlignment="1">
      <alignment horizontal="left" vertical="center" wrapText="1"/>
    </xf>
    <xf numFmtId="0" fontId="40" fillId="2" borderId="2" xfId="0" applyFont="1" applyFill="1" applyBorder="1" applyAlignment="1">
      <alignment horizontal="left" vertical="center" wrapText="1"/>
    </xf>
    <xf numFmtId="9" fontId="27" fillId="2" borderId="40" xfId="0" applyNumberFormat="1" applyFont="1" applyFill="1" applyBorder="1" applyAlignment="1">
      <alignment horizontal="center" vertical="center" wrapText="1"/>
    </xf>
    <xf numFmtId="9" fontId="27" fillId="2" borderId="29" xfId="0" applyNumberFormat="1" applyFont="1" applyFill="1" applyBorder="1" applyAlignment="1">
      <alignment horizontal="center" vertical="center" wrapText="1"/>
    </xf>
    <xf numFmtId="9" fontId="27" fillId="2" borderId="42" xfId="0" applyNumberFormat="1" applyFont="1" applyFill="1" applyBorder="1" applyAlignment="1">
      <alignment horizontal="center" vertical="center" wrapText="1"/>
    </xf>
    <xf numFmtId="9" fontId="27" fillId="2" borderId="36" xfId="0" applyNumberFormat="1" applyFont="1" applyFill="1" applyBorder="1" applyAlignment="1">
      <alignment horizontal="center" vertical="center" wrapText="1"/>
    </xf>
    <xf numFmtId="1" fontId="7" fillId="11" borderId="2" xfId="1" applyNumberFormat="1" applyFont="1" applyFill="1" applyBorder="1" applyAlignment="1" applyProtection="1">
      <alignment horizontal="center" vertical="center"/>
      <protection locked="0"/>
    </xf>
    <xf numFmtId="1" fontId="13" fillId="0" borderId="29" xfId="2" applyNumberFormat="1" applyFont="1" applyBorder="1" applyAlignment="1">
      <alignment horizontal="center" vertical="center" wrapText="1"/>
    </xf>
    <xf numFmtId="1" fontId="13" fillId="0" borderId="36" xfId="2" applyNumberFormat="1" applyFont="1" applyBorder="1" applyAlignment="1">
      <alignment horizontal="center" vertical="center" wrapText="1"/>
    </xf>
    <xf numFmtId="0" fontId="40" fillId="2" borderId="28" xfId="0" applyFont="1" applyFill="1" applyBorder="1" applyAlignment="1">
      <alignment horizontal="left" vertical="top" wrapText="1"/>
    </xf>
    <xf numFmtId="0" fontId="40" fillId="2" borderId="24" xfId="0" applyFont="1" applyFill="1" applyBorder="1" applyAlignment="1">
      <alignment horizontal="left" vertical="top" wrapText="1"/>
    </xf>
    <xf numFmtId="0" fontId="40" fillId="2" borderId="29" xfId="0" applyFont="1" applyFill="1" applyBorder="1" applyAlignment="1">
      <alignment horizontal="left" vertical="top" wrapText="1"/>
    </xf>
    <xf numFmtId="0" fontId="40" fillId="2" borderId="17" xfId="0" applyFont="1" applyFill="1" applyBorder="1" applyAlignment="1">
      <alignment horizontal="left" vertical="top" wrapText="1"/>
    </xf>
    <xf numFmtId="0" fontId="40" fillId="2" borderId="14" xfId="0" applyFont="1" applyFill="1" applyBorder="1" applyAlignment="1">
      <alignment horizontal="left" vertical="top" wrapText="1"/>
    </xf>
    <xf numFmtId="0" fontId="40" fillId="2" borderId="36" xfId="0" applyFont="1" applyFill="1" applyBorder="1" applyAlignment="1">
      <alignment horizontal="left" vertical="top" wrapText="1"/>
    </xf>
    <xf numFmtId="0" fontId="40" fillId="2" borderId="40" xfId="0" applyFont="1" applyFill="1" applyBorder="1" applyAlignment="1">
      <alignment horizontal="left" vertical="center" wrapText="1"/>
    </xf>
    <xf numFmtId="0" fontId="40" fillId="2" borderId="24" xfId="0" applyFont="1" applyFill="1" applyBorder="1" applyAlignment="1">
      <alignment horizontal="left" vertical="center" wrapText="1"/>
    </xf>
    <xf numFmtId="0" fontId="40" fillId="2" borderId="29" xfId="0" applyFont="1" applyFill="1" applyBorder="1" applyAlignment="1">
      <alignment horizontal="left" vertical="center" wrapText="1"/>
    </xf>
    <xf numFmtId="0" fontId="40" fillId="2" borderId="42" xfId="0" applyFont="1" applyFill="1" applyBorder="1" applyAlignment="1">
      <alignment horizontal="left" vertical="center" wrapText="1"/>
    </xf>
    <xf numFmtId="0" fontId="40" fillId="2" borderId="14" xfId="0" applyFont="1" applyFill="1" applyBorder="1" applyAlignment="1">
      <alignment horizontal="left" vertical="center" wrapText="1"/>
    </xf>
    <xf numFmtId="0" fontId="40" fillId="2" borderId="36" xfId="0" applyFont="1" applyFill="1" applyBorder="1" applyAlignment="1">
      <alignment horizontal="left" vertical="center" wrapText="1"/>
    </xf>
    <xf numFmtId="0" fontId="40" fillId="2" borderId="28" xfId="0" applyFont="1" applyFill="1" applyBorder="1" applyAlignment="1">
      <alignment horizontal="left" vertical="center" wrapText="1"/>
    </xf>
    <xf numFmtId="0" fontId="40" fillId="2" borderId="17" xfId="0" applyFont="1" applyFill="1" applyBorder="1" applyAlignment="1">
      <alignment horizontal="left" vertical="center"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31" xfId="0" applyFont="1" applyBorder="1" applyAlignment="1">
      <alignment horizontal="center" vertical="center"/>
    </xf>
    <xf numFmtId="9" fontId="41" fillId="0" borderId="2" xfId="0" applyNumberFormat="1" applyFont="1" applyBorder="1" applyAlignment="1">
      <alignment horizontal="center"/>
    </xf>
    <xf numFmtId="0" fontId="24" fillId="12" borderId="2" xfId="0" applyFont="1" applyFill="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31" xfId="0" applyFont="1" applyBorder="1" applyAlignment="1">
      <alignment horizontal="center" vertical="center"/>
    </xf>
    <xf numFmtId="0" fontId="26" fillId="2" borderId="27" xfId="0" applyFont="1" applyFill="1" applyBorder="1" applyAlignment="1">
      <alignment horizontal="center" vertical="center" wrapText="1"/>
    </xf>
    <xf numFmtId="0" fontId="26" fillId="2" borderId="2" xfId="0" applyFont="1" applyFill="1" applyBorder="1" applyAlignment="1">
      <alignment horizontal="center" vertical="center" wrapText="1"/>
    </xf>
    <xf numFmtId="2" fontId="26" fillId="9" borderId="9" xfId="0" applyNumberFormat="1" applyFont="1" applyFill="1" applyBorder="1" applyAlignment="1">
      <alignment horizontal="center" vertical="center" wrapText="1"/>
    </xf>
    <xf numFmtId="2" fontId="26" fillId="9" borderId="11" xfId="0" applyNumberFormat="1" applyFont="1" applyFill="1" applyBorder="1" applyAlignment="1">
      <alignment horizontal="center" vertical="center" wrapText="1"/>
    </xf>
    <xf numFmtId="2" fontId="26" fillId="9" borderId="12" xfId="0" applyNumberFormat="1" applyFont="1" applyFill="1" applyBorder="1" applyAlignment="1">
      <alignment horizontal="center" vertical="center" wrapText="1"/>
    </xf>
    <xf numFmtId="2" fontId="38" fillId="2" borderId="2" xfId="0" applyNumberFormat="1" applyFont="1" applyFill="1" applyBorder="1" applyAlignment="1">
      <alignment horizontal="center" vertical="center" wrapText="1"/>
    </xf>
    <xf numFmtId="2" fontId="38" fillId="2" borderId="5" xfId="0" applyNumberFormat="1" applyFont="1" applyFill="1" applyBorder="1" applyAlignment="1">
      <alignment horizontal="center" vertical="center" wrapText="1"/>
    </xf>
    <xf numFmtId="0" fontId="26" fillId="9" borderId="27"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25" xfId="0" applyFont="1" applyFill="1" applyBorder="1" applyAlignment="1">
      <alignment horizontal="center" vertical="center" wrapText="1"/>
    </xf>
    <xf numFmtId="9" fontId="38" fillId="2" borderId="2" xfId="3" applyFont="1" applyFill="1" applyBorder="1" applyAlignment="1" applyProtection="1">
      <alignment horizontal="center" vertical="center" wrapText="1"/>
      <protection locked="0"/>
    </xf>
    <xf numFmtId="165" fontId="27" fillId="2" borderId="7" xfId="2" applyNumberFormat="1" applyFont="1" applyFill="1" applyBorder="1" applyAlignment="1" applyProtection="1">
      <alignment horizontal="center" vertical="center"/>
    </xf>
    <xf numFmtId="165" fontId="27" fillId="2" borderId="4" xfId="2" applyNumberFormat="1" applyFont="1" applyFill="1" applyBorder="1" applyAlignment="1" applyProtection="1">
      <alignment horizontal="center" vertical="center"/>
    </xf>
    <xf numFmtId="0" fontId="26" fillId="10" borderId="27"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14" fillId="6" borderId="40" xfId="1" quotePrefix="1" applyFill="1" applyBorder="1" applyAlignment="1" applyProtection="1">
      <alignment horizontal="center" vertical="center" wrapText="1"/>
      <protection locked="0"/>
    </xf>
    <xf numFmtId="0" fontId="14" fillId="6" borderId="29" xfId="1" applyFill="1" applyBorder="1" applyAlignment="1" applyProtection="1">
      <alignment horizontal="center" vertical="center" wrapText="1"/>
      <protection locked="0"/>
    </xf>
    <xf numFmtId="0" fontId="14" fillId="6" borderId="19" xfId="1" applyFill="1" applyBorder="1" applyAlignment="1" applyProtection="1">
      <alignment horizontal="center" vertical="center" wrapText="1"/>
      <protection locked="0"/>
    </xf>
    <xf numFmtId="0" fontId="14" fillId="6" borderId="41" xfId="1" applyFill="1" applyBorder="1" applyAlignment="1" applyProtection="1">
      <alignment horizontal="center" vertical="center" wrapText="1"/>
      <protection locked="0"/>
    </xf>
    <xf numFmtId="0" fontId="14" fillId="6" borderId="42" xfId="1" applyFill="1" applyBorder="1" applyAlignment="1" applyProtection="1">
      <alignment horizontal="center" vertical="center" wrapText="1"/>
      <protection locked="0"/>
    </xf>
    <xf numFmtId="0" fontId="14" fillId="6" borderId="36" xfId="1" applyFill="1" applyBorder="1" applyAlignment="1" applyProtection="1">
      <alignment horizontal="center" vertical="center" wrapText="1"/>
      <protection locked="0"/>
    </xf>
    <xf numFmtId="0" fontId="26" fillId="10" borderId="2" xfId="0" applyFont="1" applyFill="1" applyBorder="1" applyAlignment="1" applyProtection="1">
      <alignment horizontal="center" vertical="center" wrapText="1"/>
      <protection locked="0"/>
    </xf>
    <xf numFmtId="0" fontId="26" fillId="10" borderId="5" xfId="0" applyFont="1" applyFill="1" applyBorder="1" applyAlignment="1" applyProtection="1">
      <alignment horizontal="center" vertical="center" wrapText="1"/>
      <protection locked="0"/>
    </xf>
    <xf numFmtId="0" fontId="17" fillId="2" borderId="2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2" fontId="26" fillId="9" borderId="40" xfId="0" applyNumberFormat="1" applyFont="1" applyFill="1" applyBorder="1" applyAlignment="1">
      <alignment horizontal="center" vertical="center" wrapText="1"/>
    </xf>
    <xf numFmtId="2" fontId="26" fillId="9" borderId="24" xfId="0" applyNumberFormat="1" applyFont="1" applyFill="1" applyBorder="1" applyAlignment="1">
      <alignment horizontal="center" vertical="center" wrapText="1"/>
    </xf>
    <xf numFmtId="2" fontId="26" fillId="9" borderId="29" xfId="0" applyNumberFormat="1" applyFont="1" applyFill="1" applyBorder="1" applyAlignment="1">
      <alignment horizontal="center" vertical="center" wrapText="1"/>
    </xf>
    <xf numFmtId="2" fontId="26" fillId="9" borderId="42" xfId="0" applyNumberFormat="1" applyFont="1" applyFill="1" applyBorder="1" applyAlignment="1">
      <alignment horizontal="center" vertical="center" wrapText="1"/>
    </xf>
    <xf numFmtId="2" fontId="26" fillId="9" borderId="14" xfId="0" applyNumberFormat="1" applyFont="1" applyFill="1" applyBorder="1" applyAlignment="1">
      <alignment horizontal="center" vertical="center" wrapText="1"/>
    </xf>
    <xf numFmtId="2" fontId="26" fillId="9" borderId="36" xfId="0" applyNumberFormat="1" applyFont="1" applyFill="1" applyBorder="1" applyAlignment="1">
      <alignment horizontal="center" vertical="center" wrapText="1"/>
    </xf>
    <xf numFmtId="1" fontId="11" fillId="11" borderId="2" xfId="2" applyNumberFormat="1" applyFont="1" applyFill="1" applyBorder="1" applyAlignment="1" applyProtection="1">
      <alignment horizontal="center" vertical="center" wrapText="1"/>
      <protection locked="0"/>
    </xf>
    <xf numFmtId="1" fontId="11" fillId="11" borderId="5" xfId="2" applyNumberFormat="1" applyFont="1" applyFill="1" applyBorder="1" applyAlignment="1" applyProtection="1">
      <alignment horizontal="center" vertical="center" wrapText="1"/>
      <protection locked="0"/>
    </xf>
    <xf numFmtId="0" fontId="40" fillId="2" borderId="2" xfId="0" applyFont="1" applyFill="1" applyBorder="1" applyAlignment="1">
      <alignment horizontal="left" vertical="top" wrapText="1"/>
    </xf>
    <xf numFmtId="1" fontId="44" fillId="0" borderId="2" xfId="1" quotePrefix="1" applyNumberFormat="1" applyFont="1" applyFill="1" applyBorder="1" applyAlignment="1" applyProtection="1">
      <alignment horizontal="center" vertical="center" wrapText="1"/>
    </xf>
    <xf numFmtId="0" fontId="26" fillId="10" borderId="40" xfId="0" applyFont="1" applyFill="1" applyBorder="1" applyAlignment="1">
      <alignment horizontal="center" vertical="center" wrapText="1"/>
    </xf>
    <xf numFmtId="0" fontId="26" fillId="10" borderId="24" xfId="0" applyFont="1" applyFill="1" applyBorder="1" applyAlignment="1">
      <alignment horizontal="center" vertical="center" wrapText="1"/>
    </xf>
    <xf numFmtId="0" fontId="26" fillId="10" borderId="32" xfId="0" applyFont="1" applyFill="1" applyBorder="1" applyAlignment="1">
      <alignment horizontal="center" vertical="center" wrapText="1"/>
    </xf>
    <xf numFmtId="0" fontId="26" fillId="10" borderId="42"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6" fillId="10" borderId="37" xfId="0"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5" xfId="0" applyFont="1" applyBorder="1" applyAlignment="1">
      <alignment horizontal="center" vertical="center" wrapText="1"/>
    </xf>
    <xf numFmtId="0" fontId="0" fillId="0" borderId="2" xfId="0" applyBorder="1" applyAlignment="1">
      <alignment horizontal="center" vertical="top"/>
    </xf>
    <xf numFmtId="1" fontId="26" fillId="2" borderId="2" xfId="0" applyNumberFormat="1" applyFont="1" applyFill="1" applyBorder="1" applyAlignment="1">
      <alignment horizontal="center" vertical="top" wrapText="1"/>
    </xf>
    <xf numFmtId="2" fontId="46" fillId="0" borderId="9" xfId="3" applyNumberFormat="1" applyFont="1" applyBorder="1" applyAlignment="1">
      <alignment horizontal="center" vertical="center" wrapText="1"/>
    </xf>
    <xf numFmtId="2" fontId="46" fillId="0" borderId="11" xfId="3" applyNumberFormat="1" applyFont="1" applyBorder="1" applyAlignment="1">
      <alignment horizontal="center" vertical="center" wrapText="1"/>
    </xf>
    <xf numFmtId="2" fontId="46" fillId="0" borderId="31" xfId="3" applyNumberFormat="1" applyFont="1" applyBorder="1" applyAlignment="1">
      <alignment horizontal="center" vertical="center" wrapText="1"/>
    </xf>
    <xf numFmtId="0" fontId="14" fillId="0" borderId="2" xfId="1" quotePrefix="1" applyBorder="1" applyAlignment="1">
      <alignment horizontal="center" vertical="center" wrapText="1"/>
    </xf>
    <xf numFmtId="2" fontId="17" fillId="9" borderId="2" xfId="0" applyNumberFormat="1" applyFont="1" applyFill="1" applyBorder="1" applyAlignment="1">
      <alignment horizontal="center" vertical="center" wrapText="1"/>
    </xf>
    <xf numFmtId="1" fontId="29" fillId="2" borderId="2" xfId="2" applyNumberFormat="1" applyFont="1" applyFill="1" applyBorder="1" applyAlignment="1" applyProtection="1">
      <alignment horizontal="center" vertical="center" wrapText="1"/>
    </xf>
    <xf numFmtId="0" fontId="47" fillId="7" borderId="9" xfId="0" applyFont="1" applyFill="1" applyBorder="1" applyAlignment="1">
      <alignment horizontal="center" vertical="center" wrapText="1"/>
    </xf>
    <xf numFmtId="0" fontId="47" fillId="7" borderId="11" xfId="0" applyFont="1" applyFill="1" applyBorder="1" applyAlignment="1">
      <alignment horizontal="center" vertical="center" wrapText="1"/>
    </xf>
    <xf numFmtId="0" fontId="47" fillId="7" borderId="31" xfId="0" applyFont="1" applyFill="1" applyBorder="1" applyAlignment="1">
      <alignment horizontal="center" vertical="center" wrapText="1"/>
    </xf>
    <xf numFmtId="0" fontId="18" fillId="0" borderId="10" xfId="0" applyFont="1" applyBorder="1" applyAlignment="1">
      <alignment horizontal="center" vertical="center" wrapText="1"/>
    </xf>
    <xf numFmtId="0" fontId="17" fillId="0" borderId="2" xfId="0" applyFont="1" applyBorder="1" applyAlignment="1" applyProtection="1">
      <alignment horizontal="right" vertical="center" wrapText="1"/>
      <protection locked="0"/>
    </xf>
    <xf numFmtId="0" fontId="17" fillId="0" borderId="9"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31"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0" fillId="2" borderId="2" xfId="0" applyFill="1" applyBorder="1" applyAlignment="1">
      <alignment horizontal="center"/>
    </xf>
    <xf numFmtId="0" fontId="0" fillId="2" borderId="5" xfId="0" applyFill="1" applyBorder="1" applyAlignment="1">
      <alignment horizontal="center"/>
    </xf>
    <xf numFmtId="0" fontId="22" fillId="3" borderId="38" xfId="0" applyFont="1" applyFill="1" applyBorder="1" applyAlignment="1">
      <alignment horizontal="left" vertical="center" wrapText="1"/>
    </xf>
    <xf numFmtId="0" fontId="22" fillId="3" borderId="30" xfId="0" applyFont="1" applyFill="1" applyBorder="1" applyAlignment="1">
      <alignment horizontal="left" vertical="center" wrapText="1"/>
    </xf>
    <xf numFmtId="15" fontId="18" fillId="0" borderId="2" xfId="0" applyNumberFormat="1" applyFont="1" applyBorder="1" applyAlignment="1" applyProtection="1">
      <alignment horizontal="center" vertical="center" wrapText="1"/>
      <protection locked="0"/>
    </xf>
    <xf numFmtId="0" fontId="22" fillId="3" borderId="27" xfId="0" applyFont="1" applyFill="1" applyBorder="1" applyAlignment="1">
      <alignment horizontal="center" wrapText="1"/>
    </xf>
    <xf numFmtId="0" fontId="22" fillId="3" borderId="2" xfId="0" applyFont="1" applyFill="1" applyBorder="1" applyAlignment="1">
      <alignment horizontal="center" wrapText="1"/>
    </xf>
    <xf numFmtId="0" fontId="0" fillId="0" borderId="44"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31" fillId="2" borderId="0" xfId="0" applyFont="1" applyFill="1" applyAlignment="1">
      <alignment horizontal="center" vertical="center" wrapText="1"/>
    </xf>
    <xf numFmtId="0" fontId="31" fillId="2" borderId="50" xfId="0" applyFont="1" applyFill="1" applyBorder="1" applyAlignment="1">
      <alignment horizontal="center" vertical="center" wrapText="1"/>
    </xf>
    <xf numFmtId="0" fontId="0" fillId="0" borderId="26" xfId="0" applyBorder="1" applyAlignment="1" applyProtection="1">
      <alignment horizontal="center" vertical="center" wrapText="1"/>
      <protection locked="0"/>
    </xf>
    <xf numFmtId="0" fontId="31" fillId="2" borderId="51"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6" fillId="3" borderId="0" xfId="0" applyFont="1" applyFill="1" applyAlignment="1">
      <alignment horizontal="center" vertical="center" wrapText="1"/>
    </xf>
    <xf numFmtId="0" fontId="36" fillId="3" borderId="17"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57" fillId="0" borderId="85" xfId="0" applyFont="1" applyBorder="1" applyAlignment="1">
      <alignment horizontal="center" vertical="center" wrapText="1"/>
    </xf>
    <xf numFmtId="0" fontId="57" fillId="0" borderId="82" xfId="0" applyFont="1" applyBorder="1" applyAlignment="1">
      <alignment horizontal="center" vertical="center" wrapText="1"/>
    </xf>
    <xf numFmtId="0" fontId="57" fillId="0" borderId="83" xfId="0" applyFont="1" applyBorder="1" applyAlignment="1">
      <alignment horizontal="center" vertical="center" wrapText="1"/>
    </xf>
    <xf numFmtId="0" fontId="57" fillId="0" borderId="84" xfId="0" applyFont="1" applyBorder="1" applyAlignment="1">
      <alignment horizontal="center" vertical="center" wrapText="1"/>
    </xf>
    <xf numFmtId="0" fontId="74" fillId="0" borderId="58"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59"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0" xfId="0" applyFont="1" applyAlignment="1">
      <alignment horizontal="center" vertical="center" wrapText="1"/>
    </xf>
    <xf numFmtId="0" fontId="74" fillId="0" borderId="61" xfId="0" applyFont="1" applyBorder="1" applyAlignment="1">
      <alignment horizontal="center" vertical="center" wrapText="1"/>
    </xf>
    <xf numFmtId="0" fontId="74" fillId="0" borderId="62"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63" xfId="0" applyFont="1" applyBorder="1" applyAlignment="1">
      <alignment horizontal="center" vertical="center" wrapText="1"/>
    </xf>
    <xf numFmtId="0" fontId="0" fillId="2" borderId="56" xfId="0" applyFill="1" applyBorder="1" applyAlignment="1">
      <alignment horizontal="left" vertical="center"/>
    </xf>
    <xf numFmtId="0" fontId="27" fillId="2" borderId="56" xfId="0" applyFont="1" applyFill="1" applyBorder="1" applyAlignment="1" applyProtection="1">
      <alignment horizontal="left" vertical="center" wrapText="1"/>
      <protection locked="0"/>
    </xf>
    <xf numFmtId="0" fontId="61" fillId="0" borderId="77" xfId="0" applyFont="1" applyBorder="1" applyAlignment="1">
      <alignment horizontal="center" vertical="center" wrapText="1"/>
    </xf>
    <xf numFmtId="2" fontId="61" fillId="0" borderId="77" xfId="0" applyNumberFormat="1" applyFont="1" applyBorder="1" applyAlignment="1">
      <alignment horizontal="center" vertical="center" wrapText="1"/>
    </xf>
    <xf numFmtId="2" fontId="61" fillId="0" borderId="56" xfId="0" applyNumberFormat="1" applyFont="1" applyBorder="1" applyAlignment="1">
      <alignment horizontal="center" vertical="center" wrapText="1"/>
    </xf>
    <xf numFmtId="0" fontId="60" fillId="0" borderId="77" xfId="0" applyFont="1" applyBorder="1" applyAlignment="1">
      <alignment horizontal="center" vertical="center" wrapText="1"/>
    </xf>
    <xf numFmtId="1" fontId="72" fillId="0" borderId="56" xfId="0" applyNumberFormat="1" applyFont="1" applyBorder="1" applyAlignment="1">
      <alignment horizontal="center" vertical="center" wrapText="1"/>
    </xf>
    <xf numFmtId="0" fontId="60" fillId="6" borderId="77" xfId="0" applyFont="1" applyFill="1" applyBorder="1" applyAlignment="1">
      <alignment horizontal="center" vertical="center" wrapText="1"/>
    </xf>
    <xf numFmtId="1" fontId="72" fillId="0" borderId="77" xfId="0" applyNumberFormat="1" applyFont="1" applyBorder="1" applyAlignment="1">
      <alignment horizontal="center" vertical="center" wrapText="1"/>
    </xf>
    <xf numFmtId="1" fontId="73" fillId="0" borderId="56" xfId="0" applyNumberFormat="1" applyFont="1" applyBorder="1" applyAlignment="1">
      <alignment horizontal="center" vertical="center" wrapText="1"/>
    </xf>
    <xf numFmtId="0" fontId="71" fillId="0" borderId="56" xfId="0" applyFont="1" applyBorder="1" applyAlignment="1">
      <alignment horizontal="center" vertical="center" wrapText="1"/>
    </xf>
    <xf numFmtId="0" fontId="70" fillId="0" borderId="77" xfId="0" applyFont="1" applyBorder="1" applyAlignment="1">
      <alignment horizontal="left" vertical="center" wrapText="1"/>
    </xf>
    <xf numFmtId="0" fontId="70" fillId="0" borderId="56" xfId="0" applyFont="1" applyBorder="1" applyAlignment="1">
      <alignment horizontal="left" vertical="center" wrapText="1"/>
    </xf>
    <xf numFmtId="0" fontId="70" fillId="0" borderId="77" xfId="0" applyFont="1" applyBorder="1" applyAlignment="1">
      <alignment horizontal="center" vertical="center" wrapText="1"/>
    </xf>
    <xf numFmtId="0" fontId="72" fillId="2" borderId="76" xfId="0" applyFont="1" applyFill="1" applyBorder="1" applyAlignment="1" applyProtection="1">
      <alignment horizontal="center" vertical="center" wrapText="1"/>
      <protection locked="0"/>
    </xf>
    <xf numFmtId="0" fontId="60" fillId="15" borderId="78" xfId="0" applyFont="1" applyFill="1" applyBorder="1" applyAlignment="1">
      <alignment horizontal="center" vertical="center" wrapText="1"/>
    </xf>
    <xf numFmtId="0" fontId="60" fillId="15" borderId="79" xfId="0" applyFont="1" applyFill="1" applyBorder="1" applyAlignment="1">
      <alignment horizontal="center" vertical="center" wrapText="1"/>
    </xf>
    <xf numFmtId="0" fontId="60" fillId="15" borderId="77" xfId="0" applyFont="1" applyFill="1" applyBorder="1" applyAlignment="1">
      <alignment horizontal="center" vertical="center" wrapText="1"/>
    </xf>
    <xf numFmtId="0" fontId="72" fillId="0" borderId="56" xfId="0" applyFont="1" applyBorder="1" applyAlignment="1">
      <alignment horizontal="center" vertical="center" wrapText="1"/>
    </xf>
    <xf numFmtId="165" fontId="71" fillId="0" borderId="56" xfId="0" applyNumberFormat="1" applyFont="1" applyBorder="1" applyAlignment="1">
      <alignment horizontal="center" vertical="center" wrapText="1"/>
    </xf>
    <xf numFmtId="0" fontId="61" fillId="2" borderId="56" xfId="0" applyFont="1" applyFill="1" applyBorder="1" applyAlignment="1">
      <alignment horizontal="center" vertical="center" wrapText="1"/>
    </xf>
    <xf numFmtId="0" fontId="70" fillId="0" borderId="77" xfId="0" applyFont="1" applyBorder="1" applyAlignment="1">
      <alignment horizontal="left" vertical="center"/>
    </xf>
    <xf numFmtId="0" fontId="70" fillId="0" borderId="56" xfId="0" applyFont="1" applyBorder="1" applyAlignment="1">
      <alignment horizontal="left" vertical="center"/>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22" fillId="3" borderId="9"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22" fillId="3" borderId="31" xfId="0" applyFont="1" applyFill="1" applyBorder="1" applyAlignment="1">
      <alignment horizontal="left" vertical="center" wrapText="1"/>
    </xf>
    <xf numFmtId="2" fontId="2" fillId="0" borderId="2"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4" xfId="0" applyFont="1" applyBorder="1" applyAlignment="1">
      <alignment horizontal="center" vertical="center" wrapText="1"/>
    </xf>
    <xf numFmtId="15" fontId="2" fillId="5" borderId="9" xfId="0" applyNumberFormat="1" applyFont="1" applyFill="1" applyBorder="1" applyAlignment="1" applyProtection="1">
      <alignment horizontal="center" vertical="center" wrapText="1"/>
      <protection locked="0"/>
    </xf>
    <xf numFmtId="15" fontId="2" fillId="5" borderId="31" xfId="0" applyNumberFormat="1"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15" fontId="2" fillId="0" borderId="9" xfId="0" applyNumberFormat="1" applyFont="1" applyBorder="1" applyAlignment="1" applyProtection="1">
      <alignment horizontal="center" vertical="center" wrapText="1"/>
      <protection locked="0"/>
    </xf>
    <xf numFmtId="15" fontId="2" fillId="0" borderId="31" xfId="0" applyNumberFormat="1" applyFont="1" applyBorder="1" applyAlignment="1" applyProtection="1">
      <alignment horizontal="center" vertical="center" wrapText="1"/>
      <protection locked="0"/>
    </xf>
    <xf numFmtId="0" fontId="22" fillId="3" borderId="30" xfId="0" applyFont="1" applyFill="1" applyBorder="1" applyAlignment="1">
      <alignment horizontal="center" wrapText="1"/>
    </xf>
    <xf numFmtId="0" fontId="22" fillId="3" borderId="5" xfId="0" applyFont="1" applyFill="1" applyBorder="1" applyAlignment="1">
      <alignment horizontal="center" wrapText="1"/>
    </xf>
    <xf numFmtId="0" fontId="0" fillId="0" borderId="28"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22" fillId="3" borderId="27" xfId="0" applyFont="1" applyFill="1" applyBorder="1" applyAlignment="1">
      <alignment horizontal="left" wrapText="1"/>
    </xf>
    <xf numFmtId="0" fontId="22" fillId="3" borderId="2" xfId="0" applyFont="1" applyFill="1" applyBorder="1" applyAlignment="1">
      <alignment horizontal="left" wrapText="1"/>
    </xf>
    <xf numFmtId="0" fontId="22" fillId="3" borderId="29" xfId="0" applyFont="1" applyFill="1" applyBorder="1" applyAlignment="1">
      <alignment horizontal="left" vertical="center" wrapText="1"/>
    </xf>
    <xf numFmtId="0" fontId="22" fillId="3" borderId="36" xfId="0" applyFont="1" applyFill="1" applyBorder="1" applyAlignment="1">
      <alignment horizontal="left" vertical="center" wrapText="1"/>
    </xf>
    <xf numFmtId="0" fontId="49" fillId="3" borderId="2" xfId="0" applyFont="1" applyFill="1" applyBorder="1" applyAlignment="1">
      <alignment horizontal="center" wrapText="1"/>
    </xf>
    <xf numFmtId="0" fontId="49" fillId="3" borderId="5" xfId="0" applyFont="1" applyFill="1" applyBorder="1" applyAlignment="1">
      <alignment horizontal="center" wrapText="1"/>
    </xf>
    <xf numFmtId="14" fontId="2" fillId="0" borderId="2"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2" xfId="0" applyFont="1" applyBorder="1" applyAlignment="1">
      <alignment horizontal="center" vertical="center" wrapText="1"/>
    </xf>
    <xf numFmtId="0" fontId="22" fillId="3" borderId="27" xfId="0" applyFont="1" applyFill="1" applyBorder="1" applyAlignment="1">
      <alignment horizontal="left"/>
    </xf>
    <xf numFmtId="0" fontId="22" fillId="3" borderId="2" xfId="0" applyFont="1" applyFill="1" applyBorder="1" applyAlignment="1">
      <alignment horizontal="left"/>
    </xf>
    <xf numFmtId="0" fontId="2" fillId="0" borderId="12" xfId="0" applyFont="1" applyBorder="1" applyAlignment="1">
      <alignment horizontal="center" vertical="center" wrapText="1"/>
    </xf>
    <xf numFmtId="0" fontId="48" fillId="3" borderId="9"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3" borderId="31" xfId="0" applyFont="1" applyFill="1" applyBorder="1" applyAlignment="1">
      <alignment horizontal="center" vertical="center" wrapText="1"/>
    </xf>
    <xf numFmtId="0" fontId="22" fillId="2" borderId="38" xfId="0" applyFont="1" applyFill="1" applyBorder="1" applyAlignment="1">
      <alignment horizontal="center" wrapText="1"/>
    </xf>
    <xf numFmtId="0" fontId="22" fillId="2" borderId="30" xfId="0" applyFont="1" applyFill="1" applyBorder="1" applyAlignment="1">
      <alignment horizontal="center" wrapText="1"/>
    </xf>
    <xf numFmtId="0" fontId="22" fillId="2" borderId="4" xfId="0" applyFont="1" applyFill="1" applyBorder="1" applyAlignment="1">
      <alignment horizontal="center" wrapText="1"/>
    </xf>
    <xf numFmtId="0" fontId="24" fillId="9" borderId="2" xfId="0" applyFont="1" applyFill="1" applyBorder="1" applyAlignment="1">
      <alignment horizontal="center" vertical="center"/>
    </xf>
    <xf numFmtId="9" fontId="41" fillId="3" borderId="2" xfId="0" applyNumberFormat="1" applyFont="1" applyFill="1" applyBorder="1" applyAlignment="1">
      <alignment horizontal="center" vertical="center"/>
    </xf>
    <xf numFmtId="9" fontId="41" fillId="0" borderId="9" xfId="0" applyNumberFormat="1" applyFont="1" applyBorder="1" applyAlignment="1">
      <alignment horizontal="center"/>
    </xf>
    <xf numFmtId="9" fontId="41" fillId="0" borderId="11" xfId="0" applyNumberFormat="1" applyFont="1" applyBorder="1" applyAlignment="1">
      <alignment horizontal="center"/>
    </xf>
    <xf numFmtId="0" fontId="29" fillId="6" borderId="2" xfId="0" applyFont="1" applyFill="1" applyBorder="1" applyAlignment="1">
      <alignment horizontal="center" vertical="center"/>
    </xf>
    <xf numFmtId="0" fontId="29" fillId="3" borderId="2" xfId="0" applyFont="1" applyFill="1" applyBorder="1" applyAlignment="1">
      <alignment horizontal="center" vertical="center"/>
    </xf>
    <xf numFmtId="1" fontId="7" fillId="11" borderId="2" xfId="2" applyNumberFormat="1" applyFont="1" applyFill="1" applyBorder="1" applyAlignment="1" applyProtection="1">
      <alignment horizontal="center" vertical="center"/>
      <protection locked="0"/>
    </xf>
    <xf numFmtId="1" fontId="13" fillId="0" borderId="40" xfId="2" applyNumberFormat="1" applyFont="1" applyBorder="1" applyAlignment="1" applyProtection="1">
      <alignment horizontal="center" vertical="center" wrapText="1"/>
    </xf>
    <xf numFmtId="1" fontId="13" fillId="0" borderId="29" xfId="2" applyNumberFormat="1" applyFont="1" applyBorder="1" applyAlignment="1" applyProtection="1">
      <alignment horizontal="center" vertical="center" wrapText="1"/>
    </xf>
    <xf numFmtId="1" fontId="13" fillId="0" borderId="42" xfId="2" applyNumberFormat="1" applyFont="1" applyBorder="1" applyAlignment="1" applyProtection="1">
      <alignment horizontal="center" vertical="center" wrapText="1"/>
    </xf>
    <xf numFmtId="1" fontId="13" fillId="0" borderId="36" xfId="2" applyNumberFormat="1" applyFont="1" applyBorder="1" applyAlignment="1" applyProtection="1">
      <alignment horizontal="center" vertical="center" wrapText="1"/>
    </xf>
    <xf numFmtId="0" fontId="29" fillId="6" borderId="16" xfId="0" applyFont="1" applyFill="1" applyBorder="1" applyAlignment="1">
      <alignment horizontal="center" vertical="center"/>
    </xf>
    <xf numFmtId="0" fontId="29" fillId="6" borderId="0" xfId="0" applyFont="1" applyFill="1" applyAlignment="1">
      <alignment horizontal="center" vertical="center"/>
    </xf>
    <xf numFmtId="9" fontId="41" fillId="0" borderId="25" xfId="0" applyNumberFormat="1" applyFont="1" applyBorder="1" applyAlignment="1">
      <alignment horizontal="center"/>
    </xf>
    <xf numFmtId="0" fontId="24" fillId="9" borderId="25" xfId="0" applyFont="1" applyFill="1" applyBorder="1" applyAlignment="1">
      <alignment horizontal="center" vertical="center"/>
    </xf>
    <xf numFmtId="0" fontId="29" fillId="3" borderId="16" xfId="0" applyFont="1" applyFill="1" applyBorder="1" applyAlignment="1">
      <alignment horizontal="center" vertical="center" wrapText="1"/>
    </xf>
    <xf numFmtId="0" fontId="29" fillId="3" borderId="0" xfId="0" applyFont="1" applyFill="1" applyAlignment="1">
      <alignment horizontal="center" vertical="center" wrapText="1"/>
    </xf>
    <xf numFmtId="0" fontId="29" fillId="3" borderId="41"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36" xfId="0" applyFont="1" applyFill="1" applyBorder="1" applyAlignment="1">
      <alignment horizontal="center" vertical="center" wrapText="1"/>
    </xf>
    <xf numFmtId="9" fontId="38" fillId="2" borderId="40" xfId="3" applyFont="1" applyFill="1" applyBorder="1" applyAlignment="1" applyProtection="1">
      <alignment horizontal="center" vertical="center" wrapText="1"/>
    </xf>
    <xf numFmtId="9" fontId="38" fillId="2" borderId="29" xfId="3" applyFont="1" applyFill="1" applyBorder="1" applyAlignment="1" applyProtection="1">
      <alignment horizontal="center" vertical="center" wrapText="1"/>
    </xf>
    <xf numFmtId="9" fontId="38" fillId="2" borderId="42" xfId="3" applyFont="1" applyFill="1" applyBorder="1" applyAlignment="1" applyProtection="1">
      <alignment horizontal="center" vertical="center" wrapText="1"/>
    </xf>
    <xf numFmtId="9" fontId="38" fillId="2" borderId="36" xfId="3" applyFont="1" applyFill="1" applyBorder="1" applyAlignment="1" applyProtection="1">
      <alignment horizontal="center" vertical="center" wrapText="1"/>
    </xf>
    <xf numFmtId="0" fontId="26" fillId="3" borderId="2"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3" borderId="0" xfId="0" applyFont="1" applyFill="1" applyAlignment="1">
      <alignment horizontal="center" vertical="center" wrapText="1"/>
    </xf>
    <xf numFmtId="0" fontId="26" fillId="3" borderId="41"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31" xfId="0"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42" xfId="0" applyFont="1" applyFill="1" applyBorder="1" applyAlignment="1">
      <alignment horizontal="center" vertical="center" wrapText="1"/>
    </xf>
    <xf numFmtId="0" fontId="24" fillId="11" borderId="9" xfId="0" applyFont="1" applyFill="1" applyBorder="1" applyAlignment="1" applyProtection="1">
      <alignment horizontal="center" vertical="center"/>
      <protection locked="0"/>
    </xf>
    <xf numFmtId="0" fontId="24" fillId="11" borderId="11" xfId="0" applyFont="1" applyFill="1" applyBorder="1" applyAlignment="1" applyProtection="1">
      <alignment horizontal="center" vertical="center"/>
      <protection locked="0"/>
    </xf>
    <xf numFmtId="0" fontId="24" fillId="11" borderId="31" xfId="0" applyFont="1" applyFill="1" applyBorder="1" applyAlignment="1" applyProtection="1">
      <alignment horizontal="center" vertical="center"/>
      <protection locked="0"/>
    </xf>
    <xf numFmtId="9" fontId="27" fillId="2" borderId="9" xfId="3" applyFont="1" applyFill="1" applyBorder="1" applyAlignment="1" applyProtection="1">
      <alignment horizontal="center" vertical="center" wrapText="1"/>
    </xf>
    <xf numFmtId="9" fontId="27" fillId="2" borderId="11" xfId="3" applyFont="1" applyFill="1" applyBorder="1" applyAlignment="1" applyProtection="1">
      <alignment horizontal="center" vertical="center" wrapText="1"/>
    </xf>
    <xf numFmtId="9" fontId="27" fillId="2" borderId="31" xfId="3" applyFont="1" applyFill="1" applyBorder="1" applyAlignment="1" applyProtection="1">
      <alignment horizontal="center" vertical="center" wrapText="1"/>
    </xf>
    <xf numFmtId="2" fontId="26" fillId="6" borderId="2" xfId="0" applyNumberFormat="1" applyFont="1" applyFill="1" applyBorder="1" applyAlignment="1">
      <alignment horizontal="center" vertical="center" wrapText="1"/>
    </xf>
    <xf numFmtId="1" fontId="29" fillId="2" borderId="25" xfId="2" applyNumberFormat="1" applyFont="1" applyFill="1" applyBorder="1" applyAlignment="1" applyProtection="1">
      <alignment horizontal="center" vertical="center" wrapText="1"/>
    </xf>
    <xf numFmtId="1" fontId="29" fillId="2" borderId="30" xfId="2" applyNumberFormat="1" applyFont="1" applyFill="1" applyBorder="1" applyAlignment="1" applyProtection="1">
      <alignment horizontal="center" vertical="center" wrapText="1"/>
    </xf>
    <xf numFmtId="9" fontId="38" fillId="7" borderId="40" xfId="3" applyFont="1" applyFill="1" applyBorder="1" applyAlignment="1" applyProtection="1">
      <alignment horizontal="center" vertical="center" wrapText="1"/>
    </xf>
    <xf numFmtId="9" fontId="38" fillId="7" borderId="24" xfId="3" applyFont="1" applyFill="1" applyBorder="1" applyAlignment="1" applyProtection="1">
      <alignment horizontal="center" vertical="center" wrapText="1"/>
    </xf>
    <xf numFmtId="9" fontId="38" fillId="7" borderId="29" xfId="3" applyFont="1" applyFill="1" applyBorder="1" applyAlignment="1" applyProtection="1">
      <alignment horizontal="center" vertical="center" wrapText="1"/>
    </xf>
    <xf numFmtId="9" fontId="38" fillId="7" borderId="42" xfId="3" applyFont="1" applyFill="1" applyBorder="1" applyAlignment="1" applyProtection="1">
      <alignment horizontal="center" vertical="center" wrapText="1"/>
    </xf>
    <xf numFmtId="9" fontId="38" fillId="7" borderId="14" xfId="3" applyFont="1" applyFill="1" applyBorder="1" applyAlignment="1" applyProtection="1">
      <alignment horizontal="center" vertical="center" wrapText="1"/>
    </xf>
    <xf numFmtId="9" fontId="38" fillId="7" borderId="36" xfId="3" applyFont="1" applyFill="1" applyBorder="1" applyAlignment="1" applyProtection="1">
      <alignment horizontal="center" vertical="center" wrapText="1"/>
    </xf>
    <xf numFmtId="1" fontId="29" fillId="2" borderId="40" xfId="3" applyNumberFormat="1" applyFont="1" applyFill="1" applyBorder="1" applyAlignment="1" applyProtection="1">
      <alignment horizontal="center" vertical="center" wrapText="1"/>
    </xf>
    <xf numFmtId="1" fontId="29" fillId="2" borderId="29" xfId="3" applyNumberFormat="1" applyFont="1" applyFill="1" applyBorder="1" applyAlignment="1" applyProtection="1">
      <alignment horizontal="center" vertical="center" wrapText="1"/>
    </xf>
    <xf numFmtId="1" fontId="29" fillId="2" borderId="42" xfId="3" applyNumberFormat="1" applyFont="1" applyFill="1" applyBorder="1" applyAlignment="1" applyProtection="1">
      <alignment horizontal="center" vertical="center" wrapText="1"/>
    </xf>
    <xf numFmtId="1" fontId="29" fillId="2" borderId="36" xfId="3" applyNumberFormat="1" applyFont="1" applyFill="1" applyBorder="1" applyAlignment="1" applyProtection="1">
      <alignment horizontal="center" vertical="center" wrapText="1"/>
    </xf>
    <xf numFmtId="0" fontId="26" fillId="3" borderId="9" xfId="0" applyFont="1" applyFill="1" applyBorder="1" applyAlignment="1">
      <alignment horizontal="center" vertical="center" wrapText="1"/>
    </xf>
    <xf numFmtId="0" fontId="14" fillId="6" borderId="2" xfId="1" quotePrefix="1" applyFill="1" applyBorder="1" applyAlignment="1" applyProtection="1">
      <alignment horizontal="center" vertical="center" wrapText="1"/>
    </xf>
    <xf numFmtId="0" fontId="14" fillId="6" borderId="2" xfId="1" applyFill="1" applyBorder="1" applyAlignment="1" applyProtection="1">
      <alignment horizontal="center" vertical="center" wrapText="1"/>
    </xf>
    <xf numFmtId="0" fontId="26" fillId="3" borderId="24"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42" fillId="3" borderId="31" xfId="0" applyFont="1" applyFill="1" applyBorder="1" applyAlignment="1">
      <alignment horizontal="center" vertical="center" wrapText="1"/>
    </xf>
    <xf numFmtId="0" fontId="42" fillId="3"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2" borderId="31" xfId="0" applyFont="1" applyFill="1" applyBorder="1" applyAlignment="1">
      <alignment horizontal="center" vertical="center" wrapText="1"/>
    </xf>
    <xf numFmtId="1" fontId="44" fillId="11" borderId="2" xfId="1" quotePrefix="1" applyNumberFormat="1" applyFont="1" applyFill="1" applyBorder="1" applyAlignment="1" applyProtection="1">
      <alignment horizontal="center" vertical="center" wrapText="1"/>
      <protection locked="0"/>
    </xf>
    <xf numFmtId="10" fontId="46" fillId="0" borderId="40" xfId="3" applyNumberFormat="1" applyFont="1" applyBorder="1" applyAlignment="1" applyProtection="1">
      <alignment horizontal="center" vertical="center"/>
    </xf>
    <xf numFmtId="10" fontId="46" fillId="0" borderId="24" xfId="3" applyNumberFormat="1" applyFont="1" applyBorder="1" applyAlignment="1" applyProtection="1">
      <alignment horizontal="center" vertical="center"/>
    </xf>
    <xf numFmtId="10" fontId="46" fillId="0" borderId="29" xfId="3" applyNumberFormat="1" applyFont="1" applyBorder="1" applyAlignment="1" applyProtection="1">
      <alignment horizontal="center" vertical="center"/>
    </xf>
    <xf numFmtId="10" fontId="46" fillId="0" borderId="42" xfId="3" applyNumberFormat="1" applyFont="1" applyBorder="1" applyAlignment="1" applyProtection="1">
      <alignment horizontal="center" vertical="center"/>
    </xf>
    <xf numFmtId="10" fontId="46" fillId="0" borderId="14" xfId="3" applyNumberFormat="1" applyFont="1" applyBorder="1" applyAlignment="1" applyProtection="1">
      <alignment horizontal="center" vertical="center"/>
    </xf>
    <xf numFmtId="10" fontId="46" fillId="0" borderId="36" xfId="3" applyNumberFormat="1" applyFont="1" applyBorder="1" applyAlignment="1" applyProtection="1">
      <alignment horizontal="center" vertical="center"/>
    </xf>
    <xf numFmtId="0" fontId="47" fillId="7" borderId="2" xfId="0" applyFont="1" applyFill="1" applyBorder="1" applyAlignment="1">
      <alignment horizontal="center" vertical="center" wrapText="1"/>
    </xf>
    <xf numFmtId="0" fontId="14" fillId="6" borderId="31" xfId="1" applyFill="1" applyBorder="1" applyAlignment="1" applyProtection="1">
      <alignment horizontal="center" vertical="center" wrapText="1"/>
    </xf>
    <xf numFmtId="0" fontId="42" fillId="0" borderId="24" xfId="0" applyFont="1" applyBorder="1" applyAlignment="1">
      <alignment horizontal="center" vertical="center"/>
    </xf>
    <xf numFmtId="0" fontId="42" fillId="0" borderId="29" xfId="0" applyFont="1" applyBorder="1" applyAlignment="1">
      <alignment horizontal="center" vertical="center"/>
    </xf>
    <xf numFmtId="0" fontId="42" fillId="0" borderId="14" xfId="0" applyFont="1" applyBorder="1" applyAlignment="1">
      <alignment horizontal="center" vertical="center"/>
    </xf>
    <xf numFmtId="0" fontId="42" fillId="0" borderId="36" xfId="0" applyFont="1" applyBorder="1" applyAlignment="1">
      <alignment horizontal="center" vertical="center"/>
    </xf>
    <xf numFmtId="1" fontId="26" fillId="2" borderId="2" xfId="0" applyNumberFormat="1" applyFont="1" applyFill="1" applyBorder="1" applyAlignment="1">
      <alignment horizontal="center" vertical="center" wrapText="1"/>
    </xf>
    <xf numFmtId="0" fontId="27" fillId="2" borderId="25" xfId="0" applyFont="1" applyFill="1" applyBorder="1" applyAlignment="1">
      <alignment horizontal="center" vertical="center" wrapText="1"/>
    </xf>
    <xf numFmtId="9" fontId="27" fillId="2" borderId="25" xfId="3" applyFont="1" applyFill="1" applyBorder="1" applyAlignment="1" applyProtection="1">
      <alignment horizontal="center" vertical="top" wrapText="1"/>
    </xf>
    <xf numFmtId="0" fontId="14" fillId="6" borderId="2" xfId="1" quotePrefix="1" applyFill="1" applyBorder="1" applyAlignment="1" applyProtection="1">
      <alignment horizontal="center" vertical="center"/>
    </xf>
    <xf numFmtId="2" fontId="26" fillId="6" borderId="43" xfId="0" applyNumberFormat="1" applyFont="1" applyFill="1" applyBorder="1" applyAlignment="1">
      <alignment horizontal="center" vertical="center" wrapText="1"/>
    </xf>
    <xf numFmtId="2" fontId="26" fillId="6" borderId="34" xfId="0" applyNumberFormat="1" applyFont="1" applyFill="1" applyBorder="1" applyAlignment="1">
      <alignment horizontal="center" vertical="center" wrapText="1"/>
    </xf>
    <xf numFmtId="2" fontId="26" fillId="6" borderId="8" xfId="0" applyNumberFormat="1" applyFont="1" applyFill="1" applyBorder="1" applyAlignment="1">
      <alignment horizontal="center" vertical="center" wrapText="1"/>
    </xf>
    <xf numFmtId="1" fontId="29" fillId="7" borderId="44" xfId="2" applyNumberFormat="1" applyFont="1" applyFill="1" applyBorder="1" applyAlignment="1" applyProtection="1">
      <alignment horizontal="center" vertical="center" wrapText="1"/>
    </xf>
    <xf numFmtId="1" fontId="29" fillId="7" borderId="33"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0" fontId="29" fillId="3" borderId="16" xfId="0" applyFont="1" applyFill="1" applyBorder="1" applyAlignment="1">
      <alignment horizontal="center" vertical="center"/>
    </xf>
    <xf numFmtId="0" fontId="29" fillId="3" borderId="0" xfId="0" applyFont="1" applyFill="1" applyAlignment="1">
      <alignment horizontal="center" vertical="center"/>
    </xf>
    <xf numFmtId="0" fontId="29" fillId="3" borderId="1"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1" xfId="0" applyFont="1" applyFill="1" applyBorder="1" applyAlignment="1">
      <alignment horizontal="center" vertical="center"/>
    </xf>
    <xf numFmtId="0" fontId="29" fillId="3" borderId="22" xfId="0" applyFont="1" applyFill="1" applyBorder="1" applyAlignment="1">
      <alignment horizontal="center" vertical="center"/>
    </xf>
    <xf numFmtId="0" fontId="27" fillId="2" borderId="15" xfId="0" applyFont="1" applyFill="1" applyBorder="1" applyAlignment="1">
      <alignment vertical="center"/>
    </xf>
    <xf numFmtId="0" fontId="27" fillId="2" borderId="13" xfId="0" applyFont="1" applyFill="1" applyBorder="1" applyAlignment="1">
      <alignment vertical="center"/>
    </xf>
    <xf numFmtId="0" fontId="27" fillId="2" borderId="16" xfId="0" applyFont="1" applyFill="1" applyBorder="1" applyAlignment="1">
      <alignment vertical="center"/>
    </xf>
    <xf numFmtId="0" fontId="27" fillId="2" borderId="0" xfId="0" applyFont="1" applyFill="1" applyAlignment="1">
      <alignment vertical="center"/>
    </xf>
    <xf numFmtId="0" fontId="27" fillId="11" borderId="13" xfId="0" applyFont="1" applyFill="1" applyBorder="1" applyAlignment="1" applyProtection="1">
      <alignment horizontal="center" vertical="center"/>
      <protection locked="0"/>
    </xf>
    <xf numFmtId="0" fontId="27" fillId="11" borderId="23" xfId="0" applyFont="1" applyFill="1" applyBorder="1" applyAlignment="1" applyProtection="1">
      <alignment horizontal="center" vertical="center"/>
      <protection locked="0"/>
    </xf>
    <xf numFmtId="0" fontId="27" fillId="11" borderId="0" xfId="0" applyFont="1" applyFill="1" applyAlignment="1" applyProtection="1">
      <alignment horizontal="center" vertical="center"/>
      <protection locked="0"/>
    </xf>
    <xf numFmtId="0" fontId="27" fillId="11" borderId="1" xfId="0" applyFont="1" applyFill="1" applyBorder="1" applyAlignment="1" applyProtection="1">
      <alignment horizontal="center" vertical="center"/>
      <protection locked="0"/>
    </xf>
    <xf numFmtId="0" fontId="27" fillId="2" borderId="15" xfId="0" applyFont="1" applyFill="1" applyBorder="1" applyAlignment="1">
      <alignment horizontal="left" vertical="center"/>
    </xf>
    <xf numFmtId="0" fontId="27" fillId="2" borderId="13" xfId="0" applyFont="1" applyFill="1" applyBorder="1" applyAlignment="1">
      <alignment horizontal="left" vertical="center"/>
    </xf>
    <xf numFmtId="0" fontId="27" fillId="2" borderId="16" xfId="0" applyFont="1" applyFill="1" applyBorder="1" applyAlignment="1">
      <alignment horizontal="left" vertical="center"/>
    </xf>
    <xf numFmtId="0" fontId="27" fillId="2" borderId="0" xfId="0" applyFont="1" applyFill="1" applyAlignment="1">
      <alignment horizontal="left" vertical="center"/>
    </xf>
    <xf numFmtId="0" fontId="43" fillId="0" borderId="43"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5" xfId="0" applyFont="1" applyBorder="1" applyAlignment="1">
      <alignment horizontal="center" vertical="center" wrapText="1"/>
    </xf>
    <xf numFmtId="0" fontId="50" fillId="11" borderId="16" xfId="0" applyFont="1" applyFill="1" applyBorder="1" applyAlignment="1" applyProtection="1">
      <alignment horizontal="center" vertical="center" wrapText="1"/>
      <protection locked="0"/>
    </xf>
    <xf numFmtId="0" fontId="50" fillId="11" borderId="0" xfId="0" applyFont="1" applyFill="1" applyAlignment="1" applyProtection="1">
      <alignment horizontal="center" vertical="center" wrapText="1"/>
      <protection locked="0"/>
    </xf>
    <xf numFmtId="0" fontId="50" fillId="11" borderId="1" xfId="0" applyFont="1" applyFill="1" applyBorder="1" applyAlignment="1" applyProtection="1">
      <alignment horizontal="center" vertical="center" wrapText="1"/>
      <protection locked="0"/>
    </xf>
    <xf numFmtId="0" fontId="50" fillId="11" borderId="20" xfId="0" applyFont="1" applyFill="1" applyBorder="1" applyAlignment="1" applyProtection="1">
      <alignment horizontal="center" vertical="center" wrapText="1"/>
      <protection locked="0"/>
    </xf>
    <xf numFmtId="0" fontId="50" fillId="11" borderId="21" xfId="0" applyFont="1" applyFill="1" applyBorder="1" applyAlignment="1" applyProtection="1">
      <alignment horizontal="center" vertical="center" wrapText="1"/>
      <protection locked="0"/>
    </xf>
    <xf numFmtId="0" fontId="50" fillId="11" borderId="22" xfId="0" applyFont="1" applyFill="1" applyBorder="1" applyAlignment="1" applyProtection="1">
      <alignment horizontal="center" vertical="center" wrapText="1"/>
      <protection locked="0"/>
    </xf>
    <xf numFmtId="0" fontId="26" fillId="6" borderId="35" xfId="0" applyFont="1" applyFill="1" applyBorder="1" applyAlignment="1">
      <alignment horizontal="center" vertical="center"/>
    </xf>
    <xf numFmtId="0" fontId="26" fillId="6" borderId="25" xfId="0" applyFont="1" applyFill="1" applyBorder="1" applyAlignment="1">
      <alignment horizontal="center" vertical="center"/>
    </xf>
    <xf numFmtId="0" fontId="26" fillId="6" borderId="2" xfId="0" applyFont="1" applyFill="1" applyBorder="1" applyAlignment="1">
      <alignment horizontal="center"/>
    </xf>
    <xf numFmtId="0" fontId="26" fillId="6" borderId="25" xfId="0" applyFont="1" applyFill="1" applyBorder="1" applyAlignment="1">
      <alignment horizontal="center"/>
    </xf>
    <xf numFmtId="0" fontId="26" fillId="6" borderId="7" xfId="0" applyFont="1" applyFill="1" applyBorder="1" applyAlignment="1">
      <alignment horizontal="center"/>
    </xf>
    <xf numFmtId="0" fontId="51" fillId="2" borderId="43" xfId="0" applyFont="1" applyFill="1" applyBorder="1" applyAlignment="1">
      <alignment horizontal="center" vertical="center"/>
    </xf>
    <xf numFmtId="0" fontId="51" fillId="2" borderId="34" xfId="0" applyFont="1" applyFill="1" applyBorder="1" applyAlignment="1">
      <alignment horizontal="center" vertical="center"/>
    </xf>
    <xf numFmtId="0" fontId="51" fillId="2" borderId="8" xfId="0" applyFont="1" applyFill="1" applyBorder="1" applyAlignment="1">
      <alignment horizontal="center" vertical="center"/>
    </xf>
    <xf numFmtId="0" fontId="51" fillId="2" borderId="44" xfId="0" applyFont="1" applyFill="1" applyBorder="1" applyAlignment="1">
      <alignment horizontal="center" vertical="center"/>
    </xf>
    <xf numFmtId="0" fontId="51" fillId="2" borderId="33" xfId="0" applyFont="1" applyFill="1" applyBorder="1" applyAlignment="1">
      <alignment horizontal="center" vertical="center"/>
    </xf>
    <xf numFmtId="0" fontId="51" fillId="2" borderId="6" xfId="0" applyFont="1" applyFill="1" applyBorder="1" applyAlignment="1">
      <alignment horizontal="center" vertical="center"/>
    </xf>
    <xf numFmtId="0" fontId="51" fillId="11" borderId="43" xfId="0" applyFont="1" applyFill="1" applyBorder="1" applyAlignment="1" applyProtection="1">
      <alignment horizontal="center" vertical="center"/>
      <protection locked="0"/>
    </xf>
    <xf numFmtId="0" fontId="51" fillId="11" borderId="34" xfId="0" applyFont="1" applyFill="1" applyBorder="1" applyAlignment="1" applyProtection="1">
      <alignment horizontal="center" vertical="center"/>
      <protection locked="0"/>
    </xf>
    <xf numFmtId="0" fontId="51" fillId="11" borderId="8" xfId="0" applyFont="1" applyFill="1" applyBorder="1" applyAlignment="1" applyProtection="1">
      <alignment horizontal="center" vertical="center"/>
      <protection locked="0"/>
    </xf>
    <xf numFmtId="0" fontId="51" fillId="11" borderId="44" xfId="0" applyFont="1" applyFill="1" applyBorder="1" applyAlignment="1" applyProtection="1">
      <alignment horizontal="center" vertical="center"/>
      <protection locked="0"/>
    </xf>
    <xf numFmtId="0" fontId="51" fillId="11" borderId="33" xfId="0" applyFont="1" applyFill="1" applyBorder="1" applyAlignment="1" applyProtection="1">
      <alignment horizontal="center" vertical="center"/>
      <protection locked="0"/>
    </xf>
    <xf numFmtId="0" fontId="51" fillId="11" borderId="6" xfId="0" applyFont="1" applyFill="1" applyBorder="1" applyAlignment="1" applyProtection="1">
      <alignment horizontal="center" vertical="center"/>
      <protection locked="0"/>
    </xf>
    <xf numFmtId="0" fontId="52" fillId="2" borderId="43" xfId="0" applyFont="1" applyFill="1" applyBorder="1" applyAlignment="1">
      <alignment horizontal="center"/>
    </xf>
    <xf numFmtId="0" fontId="52" fillId="2" borderId="34" xfId="0" applyFont="1" applyFill="1" applyBorder="1" applyAlignment="1">
      <alignment horizontal="center"/>
    </xf>
    <xf numFmtId="0" fontId="52" fillId="2" borderId="8" xfId="0" applyFont="1" applyFill="1" applyBorder="1" applyAlignment="1">
      <alignment horizontal="center"/>
    </xf>
    <xf numFmtId="0" fontId="51" fillId="2" borderId="36" xfId="0" applyFont="1" applyFill="1" applyBorder="1" applyAlignment="1">
      <alignment horizontal="center" vertical="center"/>
    </xf>
    <xf numFmtId="0" fontId="51" fillId="2" borderId="30" xfId="0" applyFont="1" applyFill="1" applyBorder="1" applyAlignment="1">
      <alignment horizontal="center" vertical="center"/>
    </xf>
    <xf numFmtId="0" fontId="51" fillId="2" borderId="42" xfId="0" applyFont="1" applyFill="1" applyBorder="1" applyAlignment="1">
      <alignment horizontal="center" vertical="center"/>
    </xf>
    <xf numFmtId="0" fontId="51" fillId="2" borderId="29" xfId="0" applyFont="1" applyFill="1" applyBorder="1" applyAlignment="1">
      <alignment horizontal="center" vertical="center"/>
    </xf>
    <xf numFmtId="0" fontId="51" fillId="2" borderId="25" xfId="0" applyFont="1" applyFill="1" applyBorder="1" applyAlignment="1">
      <alignment horizontal="center" vertical="center"/>
    </xf>
    <xf numFmtId="0" fontId="51" fillId="2" borderId="40" xfId="0" applyFont="1" applyFill="1" applyBorder="1" applyAlignment="1">
      <alignment horizontal="center" vertical="center"/>
    </xf>
    <xf numFmtId="0" fontId="51" fillId="11" borderId="2" xfId="0" applyFont="1" applyFill="1" applyBorder="1" applyAlignment="1" applyProtection="1">
      <alignment horizontal="center" vertical="center"/>
      <protection locked="0"/>
    </xf>
    <xf numFmtId="0" fontId="52" fillId="2" borderId="39" xfId="0" applyFont="1" applyFill="1" applyBorder="1" applyAlignment="1">
      <alignment horizontal="center"/>
    </xf>
    <xf numFmtId="0" fontId="52" fillId="2" borderId="52" xfId="0" applyFont="1" applyFill="1" applyBorder="1" applyAlignment="1">
      <alignment horizontal="center"/>
    </xf>
    <xf numFmtId="14" fontId="52" fillId="11" borderId="44" xfId="0" applyNumberFormat="1" applyFont="1" applyFill="1" applyBorder="1" applyAlignment="1" applyProtection="1">
      <alignment horizontal="center"/>
      <protection locked="0"/>
    </xf>
    <xf numFmtId="14" fontId="52" fillId="11" borderId="33" xfId="0" applyNumberFormat="1" applyFont="1" applyFill="1" applyBorder="1" applyAlignment="1" applyProtection="1">
      <alignment horizontal="center"/>
      <protection locked="0"/>
    </xf>
    <xf numFmtId="14" fontId="52" fillId="11" borderId="6" xfId="0" applyNumberFormat="1" applyFont="1" applyFill="1" applyBorder="1" applyAlignment="1" applyProtection="1">
      <alignment horizontal="center"/>
      <protection locked="0"/>
    </xf>
    <xf numFmtId="14" fontId="52" fillId="11" borderId="53" xfId="0" applyNumberFormat="1" applyFont="1" applyFill="1" applyBorder="1" applyAlignment="1" applyProtection="1">
      <alignment horizontal="center"/>
      <protection locked="0"/>
    </xf>
    <xf numFmtId="0" fontId="27" fillId="2" borderId="16" xfId="0" applyFont="1" applyFill="1" applyBorder="1" applyAlignment="1">
      <alignment horizontal="center" vertical="center"/>
    </xf>
    <xf numFmtId="0" fontId="27" fillId="2" borderId="0" xfId="0" applyFont="1" applyFill="1" applyAlignment="1">
      <alignment horizontal="center" vertical="center"/>
    </xf>
    <xf numFmtId="0" fontId="27" fillId="2" borderId="13" xfId="0" applyFont="1" applyFill="1" applyBorder="1" applyAlignment="1">
      <alignment horizontal="center" vertical="top"/>
    </xf>
    <xf numFmtId="0" fontId="27" fillId="2" borderId="0" xfId="0" applyFont="1" applyFill="1" applyAlignment="1">
      <alignment horizontal="center" vertical="top"/>
    </xf>
    <xf numFmtId="0" fontId="27" fillId="2" borderId="23" xfId="0" applyFont="1" applyFill="1" applyBorder="1" applyAlignment="1">
      <alignment horizontal="center" vertical="top"/>
    </xf>
    <xf numFmtId="0" fontId="27" fillId="2" borderId="1" xfId="0" applyFont="1" applyFill="1" applyBorder="1" applyAlignment="1">
      <alignment horizontal="center" vertical="top"/>
    </xf>
    <xf numFmtId="0" fontId="27" fillId="2" borderId="20" xfId="0" applyFont="1" applyFill="1" applyBorder="1" applyAlignment="1">
      <alignment horizontal="left" vertical="center"/>
    </xf>
    <xf numFmtId="0" fontId="27" fillId="2" borderId="21" xfId="0" applyFont="1" applyFill="1" applyBorder="1" applyAlignment="1">
      <alignment horizontal="left" vertical="center"/>
    </xf>
    <xf numFmtId="0" fontId="27" fillId="2" borderId="21" xfId="0" applyFont="1" applyFill="1" applyBorder="1" applyAlignment="1">
      <alignment horizontal="center" vertical="top"/>
    </xf>
    <xf numFmtId="0" fontId="27" fillId="2" borderId="22" xfId="0" applyFont="1" applyFill="1" applyBorder="1" applyAlignment="1">
      <alignment horizontal="center" vertical="top"/>
    </xf>
    <xf numFmtId="0" fontId="27" fillId="2" borderId="15" xfId="0" applyFont="1" applyFill="1" applyBorder="1" applyAlignment="1">
      <alignment horizontal="center" vertical="center"/>
    </xf>
    <xf numFmtId="0" fontId="27" fillId="2" borderId="13" xfId="0" applyFont="1" applyFill="1" applyBorder="1" applyAlignment="1">
      <alignment horizontal="center" vertical="center"/>
    </xf>
    <xf numFmtId="0" fontId="52" fillId="2" borderId="15" xfId="0" applyFont="1" applyFill="1" applyBorder="1" applyAlignment="1">
      <alignment horizontal="left" vertical="top"/>
    </xf>
    <xf numFmtId="0" fontId="52" fillId="2" borderId="13" xfId="0" applyFont="1" applyFill="1" applyBorder="1" applyAlignment="1">
      <alignment horizontal="left" vertical="top"/>
    </xf>
    <xf numFmtId="0" fontId="52" fillId="2" borderId="23" xfId="0" applyFont="1" applyFill="1" applyBorder="1" applyAlignment="1">
      <alignment horizontal="left" vertical="top"/>
    </xf>
    <xf numFmtId="0" fontId="52" fillId="2" borderId="28" xfId="0" applyFont="1" applyFill="1" applyBorder="1" applyAlignment="1">
      <alignment horizontal="left" vertical="top"/>
    </xf>
    <xf numFmtId="0" fontId="52" fillId="2" borderId="24" xfId="0" applyFont="1" applyFill="1" applyBorder="1" applyAlignment="1">
      <alignment horizontal="left" vertical="top"/>
    </xf>
    <xf numFmtId="0" fontId="52" fillId="2" borderId="32" xfId="0" applyFont="1" applyFill="1" applyBorder="1" applyAlignment="1">
      <alignment horizontal="left" vertical="top"/>
    </xf>
    <xf numFmtId="0" fontId="52" fillId="11" borderId="20" xfId="0" applyFont="1" applyFill="1" applyBorder="1" applyAlignment="1">
      <alignment horizontal="center" vertical="top"/>
    </xf>
    <xf numFmtId="0" fontId="52" fillId="11" borderId="21" xfId="0" applyFont="1" applyFill="1" applyBorder="1" applyAlignment="1">
      <alignment horizontal="center" vertical="top"/>
    </xf>
    <xf numFmtId="0" fontId="52" fillId="11" borderId="22" xfId="0" applyFont="1" applyFill="1" applyBorder="1" applyAlignment="1">
      <alignment horizontal="center" vertical="top"/>
    </xf>
    <xf numFmtId="0" fontId="52" fillId="11" borderId="17" xfId="0" applyFont="1" applyFill="1" applyBorder="1" applyAlignment="1">
      <alignment horizontal="center" vertical="top"/>
    </xf>
    <xf numFmtId="0" fontId="52" fillId="11" borderId="14" xfId="0" applyFont="1" applyFill="1" applyBorder="1" applyAlignment="1">
      <alignment horizontal="center" vertical="top"/>
    </xf>
    <xf numFmtId="0" fontId="52" fillId="11" borderId="37" xfId="0" applyFont="1" applyFill="1" applyBorder="1" applyAlignment="1">
      <alignment horizontal="center" vertical="top"/>
    </xf>
    <xf numFmtId="0" fontId="17" fillId="6" borderId="15" xfId="0" applyFont="1" applyFill="1" applyBorder="1" applyAlignment="1">
      <alignment horizontal="left" vertical="center"/>
    </xf>
    <xf numFmtId="0" fontId="17" fillId="6" borderId="13" xfId="0" applyFont="1" applyFill="1" applyBorder="1" applyAlignment="1">
      <alignment horizontal="left" vertical="center"/>
    </xf>
    <xf numFmtId="0" fontId="17" fillId="6" borderId="20" xfId="0" applyFont="1" applyFill="1" applyBorder="1" applyAlignment="1">
      <alignment horizontal="left" vertical="center"/>
    </xf>
    <xf numFmtId="0" fontId="17" fillId="6" borderId="21" xfId="0" applyFont="1" applyFill="1" applyBorder="1" applyAlignment="1">
      <alignment horizontal="left" vertical="center"/>
    </xf>
    <xf numFmtId="0" fontId="8" fillId="11" borderId="15" xfId="0" applyFont="1" applyFill="1" applyBorder="1" applyAlignment="1" applyProtection="1">
      <alignment horizontal="center" vertical="center"/>
      <protection locked="0"/>
    </xf>
    <xf numFmtId="0" fontId="8" fillId="11" borderId="20" xfId="0" applyFont="1" applyFill="1" applyBorder="1" applyAlignment="1" applyProtection="1">
      <alignment horizontal="center" vertical="center"/>
      <protection locked="0"/>
    </xf>
    <xf numFmtId="0" fontId="35" fillId="0" borderId="43"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1" xfId="0" applyFont="1" applyBorder="1" applyAlignment="1">
      <alignment horizontal="center" vertical="center" wrapText="1"/>
    </xf>
    <xf numFmtId="0" fontId="18" fillId="2" borderId="43" xfId="0" applyFont="1" applyFill="1" applyBorder="1" applyAlignment="1">
      <alignment horizontal="center"/>
    </xf>
    <xf numFmtId="0" fontId="18" fillId="2" borderId="34" xfId="0" applyFont="1" applyFill="1" applyBorder="1" applyAlignment="1">
      <alignment horizontal="center"/>
    </xf>
    <xf numFmtId="0" fontId="18" fillId="2" borderId="8" xfId="0" applyFont="1" applyFill="1" applyBorder="1" applyAlignment="1">
      <alignment horizontal="center"/>
    </xf>
    <xf numFmtId="0" fontId="18" fillId="2" borderId="44" xfId="0" applyFont="1" applyFill="1" applyBorder="1" applyAlignment="1">
      <alignment horizontal="center"/>
    </xf>
    <xf numFmtId="0" fontId="18" fillId="2" borderId="33" xfId="0" applyFont="1" applyFill="1" applyBorder="1" applyAlignment="1">
      <alignment horizontal="center"/>
    </xf>
    <xf numFmtId="0" fontId="18" fillId="2" borderId="6" xfId="0" applyFont="1" applyFill="1" applyBorder="1" applyAlignment="1">
      <alignment horizontal="center"/>
    </xf>
    <xf numFmtId="0" fontId="58" fillId="15" borderId="77" xfId="0" applyFont="1" applyFill="1" applyBorder="1" applyAlignment="1">
      <alignment horizontal="center" vertical="center" wrapText="1"/>
    </xf>
    <xf numFmtId="0" fontId="58" fillId="15" borderId="56" xfId="0" applyFont="1" applyFill="1" applyBorder="1" applyAlignment="1">
      <alignment horizontal="center" vertical="center" wrapText="1"/>
    </xf>
  </cellXfs>
  <cellStyles count="4">
    <cellStyle name="Hipervínculo" xfId="1" builtinId="8"/>
    <cellStyle name="Millares" xfId="2" builtinId="3"/>
    <cellStyle name="Normal" xfId="0" builtinId="0"/>
    <cellStyle name="Porcentaje" xfId="3" builtinId="5"/>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6" tint="0.59996337778862885"/>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6" tint="0.39994506668294322"/>
      </font>
    </dxf>
    <dxf>
      <font>
        <color theme="6" tint="0.59996337778862885"/>
      </font>
    </dxf>
    <dxf>
      <font>
        <color theme="0"/>
      </font>
    </dxf>
    <dxf>
      <font>
        <color theme="6" tint="0.39994506668294322"/>
      </font>
    </dxf>
    <dxf>
      <font>
        <color theme="6" tint="0.59996337778862885"/>
      </font>
    </dxf>
    <dxf>
      <font>
        <color auto="1"/>
      </font>
    </dxf>
    <dxf>
      <font>
        <color theme="0"/>
      </font>
    </dxf>
  </dxfs>
  <tableStyles count="0" defaultTableStyle="TableStyleMedium2" defaultPivotStyle="PivotStyleLight16"/>
  <colors>
    <mruColors>
      <color rgb="FF4D4D4D"/>
      <color rgb="FF1F497D"/>
      <color rgb="FFDCEAFB"/>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105834</xdr:colOff>
      <xdr:row>0</xdr:row>
      <xdr:rowOff>127000</xdr:rowOff>
    </xdr:from>
    <xdr:to>
      <xdr:col>4</xdr:col>
      <xdr:colOff>465668</xdr:colOff>
      <xdr:row>3</xdr:row>
      <xdr:rowOff>118533</xdr:rowOff>
    </xdr:to>
    <xdr:pic>
      <xdr:nvPicPr>
        <xdr:cNvPr id="2" name="Picture 1" descr="LOGO HSVP CALDAS">
          <a:extLst>
            <a:ext uri="{FF2B5EF4-FFF2-40B4-BE49-F238E27FC236}">
              <a16:creationId xmlns:a16="http://schemas.microsoft.com/office/drawing/2014/main" id="{7FE88839-5489-44F6-A5C4-1AB2B0D92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834" y="127000"/>
          <a:ext cx="1725084" cy="69003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186706</xdr:colOff>
      <xdr:row>0</xdr:row>
      <xdr:rowOff>100042</xdr:rowOff>
    </xdr:from>
    <xdr:to>
      <xdr:col>5</xdr:col>
      <xdr:colOff>161745</xdr:colOff>
      <xdr:row>3</xdr:row>
      <xdr:rowOff>108244</xdr:rowOff>
    </xdr:to>
    <xdr:pic>
      <xdr:nvPicPr>
        <xdr:cNvPr id="2" name="Picture 1" descr="LOGO HSVP CALDAS">
          <a:extLst>
            <a:ext uri="{FF2B5EF4-FFF2-40B4-BE49-F238E27FC236}">
              <a16:creationId xmlns:a16="http://schemas.microsoft.com/office/drawing/2014/main" id="{C2A2B735-461D-45F4-B2E1-CD3107441D3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706" y="100042"/>
          <a:ext cx="1295959" cy="68214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186706</xdr:colOff>
      <xdr:row>0</xdr:row>
      <xdr:rowOff>100042</xdr:rowOff>
    </xdr:from>
    <xdr:to>
      <xdr:col>5</xdr:col>
      <xdr:colOff>190500</xdr:colOff>
      <xdr:row>3</xdr:row>
      <xdr:rowOff>124438</xdr:rowOff>
    </xdr:to>
    <xdr:pic>
      <xdr:nvPicPr>
        <xdr:cNvPr id="2" name="Picture 1" descr="LOGO HSVP CALDAS">
          <a:extLst>
            <a:ext uri="{FF2B5EF4-FFF2-40B4-BE49-F238E27FC236}">
              <a16:creationId xmlns:a16="http://schemas.microsoft.com/office/drawing/2014/main" id="{411D0DE0-C12C-4B01-8D59-FF565DF0F25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706" y="100042"/>
          <a:ext cx="1261094" cy="71019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476250</xdr:colOff>
      <xdr:row>0</xdr:row>
      <xdr:rowOff>57150</xdr:rowOff>
    </xdr:from>
    <xdr:to>
      <xdr:col>2</xdr:col>
      <xdr:colOff>247650</xdr:colOff>
      <xdr:row>4</xdr:row>
      <xdr:rowOff>123825</xdr:rowOff>
    </xdr:to>
    <xdr:pic>
      <xdr:nvPicPr>
        <xdr:cNvPr id="19025" name="2 Imagen" descr="cid:76FA456F-FDB6-4D39-84E3-097AB9F99257@dafp.local">
          <a:extLst>
            <a:ext uri="{FF2B5EF4-FFF2-40B4-BE49-F238E27FC236}">
              <a16:creationId xmlns:a16="http://schemas.microsoft.com/office/drawing/2014/main" id="{00000000-0008-0000-0600-0000514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0" y="57150"/>
          <a:ext cx="2952750"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752475</xdr:colOff>
      <xdr:row>0</xdr:row>
      <xdr:rowOff>57150</xdr:rowOff>
    </xdr:from>
    <xdr:to>
      <xdr:col>4</xdr:col>
      <xdr:colOff>361950</xdr:colOff>
      <xdr:row>0</xdr:row>
      <xdr:rowOff>685800</xdr:rowOff>
    </xdr:to>
    <xdr:pic>
      <xdr:nvPicPr>
        <xdr:cNvPr id="41090" name="2 Imagen" descr="cid:76FA456F-FDB6-4D39-84E3-097AB9F99257@dafp.local">
          <a:extLst>
            <a:ext uri="{FF2B5EF4-FFF2-40B4-BE49-F238E27FC236}">
              <a16:creationId xmlns:a16="http://schemas.microsoft.com/office/drawing/2014/main" id="{00000000-0008-0000-0700-000082A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2475" y="57150"/>
          <a:ext cx="2657475" cy="6286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85726</xdr:colOff>
      <xdr:row>0</xdr:row>
      <xdr:rowOff>152400</xdr:rowOff>
    </xdr:from>
    <xdr:to>
      <xdr:col>0</xdr:col>
      <xdr:colOff>1171576</xdr:colOff>
      <xdr:row>3</xdr:row>
      <xdr:rowOff>93248</xdr:rowOff>
    </xdr:to>
    <xdr:pic>
      <xdr:nvPicPr>
        <xdr:cNvPr id="3" name="Picture 1" descr="LOGO HSVP CALDAS">
          <a:extLst>
            <a:ext uri="{FF2B5EF4-FFF2-40B4-BE49-F238E27FC236}">
              <a16:creationId xmlns:a16="http://schemas.microsoft.com/office/drawing/2014/main" id="{D6DCC10B-8B6E-44E1-AB83-0B3E5764C27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6" y="152400"/>
          <a:ext cx="1085850" cy="62664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238125</xdr:colOff>
      <xdr:row>0</xdr:row>
      <xdr:rowOff>142875</xdr:rowOff>
    </xdr:from>
    <xdr:to>
      <xdr:col>3</xdr:col>
      <xdr:colOff>590550</xdr:colOff>
      <xdr:row>4</xdr:row>
      <xdr:rowOff>95250</xdr:rowOff>
    </xdr:to>
    <xdr:pic>
      <xdr:nvPicPr>
        <xdr:cNvPr id="20028" name="2 Imagen" descr="cid:76FA456F-FDB6-4D39-84E3-097AB9F99257@dafp.local">
          <a:extLst>
            <a:ext uri="{FF2B5EF4-FFF2-40B4-BE49-F238E27FC236}">
              <a16:creationId xmlns:a16="http://schemas.microsoft.com/office/drawing/2014/main" id="{00000000-0008-0000-0900-00003C4E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 y="142875"/>
          <a:ext cx="2952750" cy="7143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onado/Downloads/Propuesta%20formato%20provisionales%20MODIFIC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DOCUMENTO_APOYO/MONICA/EDL/2017/Propuesta%20del%20Sistema%20Propio%20de%20EDL/formatos_edl-2017%20(2)_CNS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ciones"/>
      <sheetName val="Hoja1"/>
      <sheetName val="1. Concertación"/>
      <sheetName val="2. Evaluación"/>
      <sheetName val="Hoja2"/>
      <sheetName val="3. Com. Comportamentales"/>
      <sheetName val="4. Consolidado Evaluacion Defin"/>
      <sheetName val="Instrucciones"/>
      <sheetName val="5. Plan de mejor. Indv."/>
      <sheetName val="lista de selecciones"/>
    </sheetNames>
    <sheetDataSet>
      <sheetData sheetId="0"/>
      <sheetData sheetId="1">
        <row r="2">
          <cell r="F2" t="str">
            <v xml:space="preserve">Asesor </v>
          </cell>
        </row>
        <row r="3">
          <cell r="F3" t="str">
            <v xml:space="preserve">Profesional </v>
          </cell>
        </row>
        <row r="4">
          <cell r="F4" t="str">
            <v xml:space="preserve">Técnico </v>
          </cell>
        </row>
        <row r="5">
          <cell r="F5" t="str">
            <v>Asistencial</v>
          </cell>
        </row>
      </sheetData>
      <sheetData sheetId="2"/>
      <sheetData sheetId="3"/>
      <sheetData sheetId="4">
        <row r="5">
          <cell r="B5" t="str">
            <v xml:space="preserve">1.Primer Semestre </v>
          </cell>
        </row>
        <row r="6">
          <cell r="B6" t="str">
            <v xml:space="preserve">2.Evaluación Anual - Segundo Semestre </v>
          </cell>
        </row>
        <row r="7">
          <cell r="B7" t="str">
            <v xml:space="preserve">3.Por Cambio de Evaluador </v>
          </cell>
        </row>
        <row r="8">
          <cell r="B8" t="str">
            <v xml:space="preserve">4.Por Cambio Definitivo del Empleo </v>
          </cell>
        </row>
        <row r="9">
          <cell r="B9" t="str">
            <v>5.Separación Temporal de las Funciones por más de 30 Días</v>
          </cell>
        </row>
        <row r="10">
          <cell r="B10" t="str">
            <v>6.La que corresponda al lapso comprendido entre la última evaluación, si la hubiere, y el final del período semestral a evaluar.</v>
          </cell>
        </row>
        <row r="11">
          <cell r="B11" t="str">
            <v>7.Por Desempeño Laboral Deficiente</v>
          </cell>
        </row>
        <row r="12">
          <cell r="B12" t="str">
            <v>8.Suspensión y Calificación por Acoso Laboral</v>
          </cell>
        </row>
        <row r="15">
          <cell r="B15" t="str">
            <v>Aspecto a mejorar</v>
          </cell>
        </row>
        <row r="16">
          <cell r="B16" t="str">
            <v>Fortaleza</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F1. INF. GENERAL"/>
      <sheetName val="F2. COMP. LAB Y COM COMPOR"/>
      <sheetName val="Hoja4"/>
      <sheetName val="F3. EVIDENCIAS"/>
      <sheetName val="F4. CALF. COM. COMPORT."/>
      <sheetName val="F5. EVA. ÁREAS O DEPENDENCIAS."/>
      <sheetName val="F6. REPOR CLF PRD ANUAL U ORD"/>
      <sheetName val="F7. PLAN DE MEJORAMIENTO"/>
      <sheetName val="F8. EVA. EVENTUAL (Semestre 1)"/>
      <sheetName val="F8. EVA. EVENTUAL (Semestre 2)"/>
      <sheetName val="F9. EV. EXTRAORDINARIA"/>
      <sheetName val="F10. EVA. INFERIOR A 1 AÑO"/>
      <sheetName val="F11. EVA P. PRUEBA"/>
      <sheetName val="F. EVA ÁREAS O DEP, CACI"/>
      <sheetName val="Hoja1"/>
    </sheetNames>
    <sheetDataSet>
      <sheetData sheetId="0"/>
      <sheetData sheetId="1"/>
      <sheetData sheetId="2">
        <row r="11">
          <cell r="A11" t="str">
            <v>I. IDENTIFICACIÓN DEL EVALUADO</v>
          </cell>
          <cell r="H11">
            <v>0</v>
          </cell>
        </row>
        <row r="13">
          <cell r="A13" t="str">
            <v>CEDULA DE CIUDADANIA</v>
          </cell>
          <cell r="H13">
            <v>0</v>
          </cell>
          <cell r="Q13">
            <v>0</v>
          </cell>
        </row>
        <row r="15">
          <cell r="A15" t="str">
            <v xml:space="preserve">GRUPO DE GESTIÓN HUMANA </v>
          </cell>
          <cell r="H15">
            <v>0</v>
          </cell>
          <cell r="Q15">
            <v>0</v>
          </cell>
        </row>
        <row r="17">
          <cell r="A17" t="str">
            <v>PROFESIONAL</v>
          </cell>
          <cell r="H17">
            <v>12</v>
          </cell>
          <cell r="Q17">
            <v>0</v>
          </cell>
        </row>
        <row r="19">
          <cell r="A19" t="str">
            <v>Tipo de documento</v>
          </cell>
          <cell r="H19">
            <v>0</v>
          </cell>
          <cell r="Q19">
            <v>0</v>
          </cell>
        </row>
        <row r="25">
          <cell r="B25">
            <v>0</v>
          </cell>
        </row>
        <row r="27">
          <cell r="B27">
            <v>0</v>
          </cell>
        </row>
        <row r="29">
          <cell r="B29">
            <v>0</v>
          </cell>
        </row>
        <row r="31">
          <cell r="B31">
            <v>0</v>
          </cell>
        </row>
        <row r="35">
          <cell r="A35">
            <v>0</v>
          </cell>
          <cell r="H35">
            <v>0</v>
          </cell>
          <cell r="Q35">
            <v>0</v>
          </cell>
        </row>
        <row r="37">
          <cell r="A37">
            <v>0</v>
          </cell>
          <cell r="Q37">
            <v>0</v>
          </cell>
        </row>
        <row r="38">
          <cell r="H38">
            <v>0</v>
          </cell>
        </row>
        <row r="39">
          <cell r="A39">
            <v>0</v>
          </cell>
          <cell r="Q39">
            <v>0</v>
          </cell>
        </row>
        <row r="40">
          <cell r="H40">
            <v>0</v>
          </cell>
        </row>
        <row r="41">
          <cell r="A41">
            <v>0</v>
          </cell>
          <cell r="Q41">
            <v>0</v>
          </cell>
        </row>
        <row r="42">
          <cell r="H42">
            <v>0</v>
          </cell>
        </row>
        <row r="43">
          <cell r="A43">
            <v>0</v>
          </cell>
          <cell r="Q43">
            <v>0</v>
          </cell>
        </row>
        <row r="44">
          <cell r="H44">
            <v>0</v>
          </cell>
        </row>
        <row r="49">
          <cell r="B49" t="str">
            <v>COMPETENCIA</v>
          </cell>
        </row>
        <row r="51">
          <cell r="B51">
            <v>0</v>
          </cell>
        </row>
        <row r="53">
          <cell r="B53">
            <v>0</v>
          </cell>
        </row>
        <row r="55">
          <cell r="B55">
            <v>0</v>
          </cell>
        </row>
      </sheetData>
      <sheetData sheetId="3">
        <row r="2">
          <cell r="T2">
            <v>0.01</v>
          </cell>
          <cell r="U2" t="str">
            <v>NO SATISFACTORIO</v>
          </cell>
        </row>
        <row r="3">
          <cell r="T3">
            <v>0.02</v>
          </cell>
          <cell r="U3" t="str">
            <v>NO SATISFACTORIO</v>
          </cell>
          <cell r="AA3">
            <v>1</v>
          </cell>
          <cell r="AB3" t="str">
            <v>NO SATISFACTORIO</v>
          </cell>
        </row>
        <row r="4">
          <cell r="T4">
            <v>0.03</v>
          </cell>
          <cell r="U4" t="str">
            <v>NO SATISFACTORIO</v>
          </cell>
          <cell r="AA4">
            <v>1.1000000000000001</v>
          </cell>
          <cell r="AB4" t="str">
            <v>NO SATISFACTORIO</v>
          </cell>
        </row>
        <row r="5">
          <cell r="T5">
            <v>0.04</v>
          </cell>
          <cell r="U5" t="str">
            <v>NO SATISFACTORIO</v>
          </cell>
          <cell r="AA5">
            <v>1.2</v>
          </cell>
          <cell r="AB5" t="str">
            <v>NO SATISFACTORIO</v>
          </cell>
        </row>
        <row r="6">
          <cell r="T6">
            <v>0.05</v>
          </cell>
          <cell r="U6" t="str">
            <v>NO SATISFACTORIO</v>
          </cell>
          <cell r="AA6">
            <v>1.3</v>
          </cell>
          <cell r="AB6" t="str">
            <v>NO SATISFACTORIO</v>
          </cell>
        </row>
        <row r="7">
          <cell r="T7">
            <v>0.06</v>
          </cell>
          <cell r="U7" t="str">
            <v>NO SATISFACTORIO</v>
          </cell>
          <cell r="AA7">
            <v>1.4</v>
          </cell>
          <cell r="AB7" t="str">
            <v>NO SATISFACTORIO</v>
          </cell>
        </row>
        <row r="8">
          <cell r="T8">
            <v>7.0000000000000007E-2</v>
          </cell>
          <cell r="U8" t="str">
            <v>NO SATISFACTORIO</v>
          </cell>
          <cell r="AA8">
            <v>1.5</v>
          </cell>
          <cell r="AB8" t="str">
            <v>NO SATISFACTORIO</v>
          </cell>
        </row>
        <row r="9">
          <cell r="T9">
            <v>0.08</v>
          </cell>
          <cell r="U9" t="str">
            <v>NO SATISFACTORIO</v>
          </cell>
          <cell r="AA9">
            <v>1.6</v>
          </cell>
          <cell r="AB9" t="str">
            <v>NO SATISFACTORIO</v>
          </cell>
        </row>
        <row r="10">
          <cell r="T10">
            <v>0.09</v>
          </cell>
          <cell r="U10" t="str">
            <v>NO SATISFACTORIO</v>
          </cell>
          <cell r="AA10">
            <v>1.7</v>
          </cell>
          <cell r="AB10" t="str">
            <v>NO SATISFACTORIO</v>
          </cell>
        </row>
        <row r="11">
          <cell r="T11">
            <v>0.1</v>
          </cell>
          <cell r="U11" t="str">
            <v>NO SATISFACTORIO</v>
          </cell>
          <cell r="AA11">
            <v>1.8</v>
          </cell>
          <cell r="AB11" t="str">
            <v>NO SATISFACTORIO</v>
          </cell>
        </row>
        <row r="12">
          <cell r="T12">
            <v>0.11</v>
          </cell>
          <cell r="U12" t="str">
            <v>NO SATISFACTORIO</v>
          </cell>
          <cell r="AA12">
            <v>1.9</v>
          </cell>
          <cell r="AB12" t="str">
            <v>NO SATISFACTORIO</v>
          </cell>
        </row>
        <row r="13">
          <cell r="T13">
            <v>0.12</v>
          </cell>
          <cell r="U13" t="str">
            <v>NO SATISFACTORIO</v>
          </cell>
          <cell r="AA13">
            <v>2</v>
          </cell>
          <cell r="AB13" t="str">
            <v>NO SATISFACTORIO</v>
          </cell>
        </row>
        <row r="14">
          <cell r="T14">
            <v>0.13</v>
          </cell>
          <cell r="U14" t="str">
            <v>NO SATISFACTORIO</v>
          </cell>
          <cell r="AA14">
            <v>2.1</v>
          </cell>
          <cell r="AB14" t="str">
            <v>NO SATISFACTORIO</v>
          </cell>
        </row>
        <row r="15">
          <cell r="T15">
            <v>0.14000000000000001</v>
          </cell>
          <cell r="U15" t="str">
            <v>NO SATISFACTORIO</v>
          </cell>
          <cell r="AA15">
            <v>2.2000000000000002</v>
          </cell>
          <cell r="AB15" t="str">
            <v>NO SATISFACTORIO</v>
          </cell>
        </row>
        <row r="16">
          <cell r="T16">
            <v>0.15</v>
          </cell>
          <cell r="U16" t="str">
            <v>NO SATISFACTORIO</v>
          </cell>
          <cell r="AA16">
            <v>2.2999999999999998</v>
          </cell>
          <cell r="AB16" t="str">
            <v>NO SATISFACTORIO</v>
          </cell>
        </row>
        <row r="17">
          <cell r="T17">
            <v>0.16</v>
          </cell>
          <cell r="AA17">
            <v>15</v>
          </cell>
          <cell r="AB17" t="str">
            <v>NO SATISFACTORIO</v>
          </cell>
        </row>
        <row r="18">
          <cell r="T18">
            <v>0.16</v>
          </cell>
          <cell r="U18" t="str">
            <v>NO SATISFACTORIO</v>
          </cell>
          <cell r="AA18">
            <v>2.4</v>
          </cell>
          <cell r="AB18" t="str">
            <v>NO SATISFACTORIO</v>
          </cell>
        </row>
        <row r="19">
          <cell r="T19">
            <v>0.17</v>
          </cell>
          <cell r="U19" t="str">
            <v>NO SATISFACTORIO</v>
          </cell>
          <cell r="AA19">
            <v>2.5</v>
          </cell>
          <cell r="AB19" t="str">
            <v>NO SATISFACTORIO</v>
          </cell>
        </row>
        <row r="20">
          <cell r="T20">
            <v>0.18</v>
          </cell>
          <cell r="U20" t="str">
            <v>NO SATISFACTORIO</v>
          </cell>
          <cell r="AA20">
            <v>2.6</v>
          </cell>
          <cell r="AB20" t="str">
            <v>NO SATISFACTORIO</v>
          </cell>
        </row>
        <row r="21">
          <cell r="T21">
            <v>0.19</v>
          </cell>
          <cell r="U21" t="str">
            <v>NO SATISFACTORIO</v>
          </cell>
          <cell r="AA21">
            <v>2.7</v>
          </cell>
          <cell r="AB21" t="str">
            <v>NO SATISFACTORIO</v>
          </cell>
        </row>
        <row r="22">
          <cell r="T22">
            <v>0.2</v>
          </cell>
          <cell r="U22" t="str">
            <v>NO SATISFACTORIO</v>
          </cell>
          <cell r="AA22">
            <v>2.8</v>
          </cell>
          <cell r="AB22" t="str">
            <v>NO SATISFACTORIO</v>
          </cell>
        </row>
        <row r="23">
          <cell r="T23">
            <v>0.21</v>
          </cell>
          <cell r="U23" t="str">
            <v>NO SATISFACTORIO</v>
          </cell>
          <cell r="AA23">
            <v>2.9</v>
          </cell>
          <cell r="AB23" t="str">
            <v>NO SATISFACTORIO</v>
          </cell>
        </row>
        <row r="24">
          <cell r="T24">
            <v>0.22</v>
          </cell>
          <cell r="U24" t="str">
            <v>NO SATISFACTORIO</v>
          </cell>
          <cell r="AA24">
            <v>3</v>
          </cell>
          <cell r="AB24" t="str">
            <v>NO SATISFACTORIO</v>
          </cell>
        </row>
        <row r="25">
          <cell r="T25">
            <v>0.23</v>
          </cell>
          <cell r="U25" t="str">
            <v>NO SATISFACTORIO</v>
          </cell>
          <cell r="AA25">
            <v>3.1</v>
          </cell>
          <cell r="AB25" t="str">
            <v>NO SATISFACTORIO</v>
          </cell>
        </row>
        <row r="26">
          <cell r="T26">
            <v>0.24</v>
          </cell>
          <cell r="U26" t="str">
            <v>NO SATISFACTORIO</v>
          </cell>
          <cell r="AA26">
            <v>3.2</v>
          </cell>
          <cell r="AB26" t="str">
            <v>NO SATISFACTORIO</v>
          </cell>
        </row>
        <row r="27">
          <cell r="T27">
            <v>0.25</v>
          </cell>
          <cell r="U27" t="str">
            <v>NO SATISFACTORIO</v>
          </cell>
          <cell r="AA27">
            <v>3.3</v>
          </cell>
          <cell r="AB27" t="str">
            <v>NO SATISFACTORIO</v>
          </cell>
        </row>
        <row r="28">
          <cell r="T28">
            <v>0.26</v>
          </cell>
          <cell r="U28" t="str">
            <v>NO SATISFACTORIO</v>
          </cell>
          <cell r="AA28">
            <v>3.3</v>
          </cell>
          <cell r="AB28" t="str">
            <v>NO SATISFACTORIO</v>
          </cell>
        </row>
        <row r="29">
          <cell r="T29">
            <v>0.27</v>
          </cell>
          <cell r="U29" t="str">
            <v>NO SATISFACTORIO</v>
          </cell>
          <cell r="AA29">
            <v>3.4</v>
          </cell>
          <cell r="AB29" t="str">
            <v>NO SATISFACTORIO</v>
          </cell>
        </row>
        <row r="30">
          <cell r="T30">
            <v>0.28000000000000003</v>
          </cell>
          <cell r="U30" t="str">
            <v>NO SATISFACTORIO</v>
          </cell>
          <cell r="AA30">
            <v>3.5</v>
          </cell>
          <cell r="AB30" t="str">
            <v>NO SATISFACTORIO</v>
          </cell>
        </row>
        <row r="31">
          <cell r="T31">
            <v>0.28999999999999998</v>
          </cell>
          <cell r="U31" t="str">
            <v>NO SATISFACTORIO</v>
          </cell>
          <cell r="AA31">
            <v>3.6</v>
          </cell>
          <cell r="AB31" t="str">
            <v>NO SATISFACTORIO</v>
          </cell>
        </row>
        <row r="32">
          <cell r="T32">
            <v>0.3</v>
          </cell>
          <cell r="U32" t="str">
            <v>NO SATISFACTORIO</v>
          </cell>
          <cell r="AA32">
            <v>3.7</v>
          </cell>
          <cell r="AB32" t="str">
            <v>NO SATISFACTORIO</v>
          </cell>
        </row>
        <row r="33">
          <cell r="T33">
            <v>0.31</v>
          </cell>
          <cell r="U33" t="str">
            <v>NO SATISFACTORIO</v>
          </cell>
          <cell r="AA33">
            <v>3.8</v>
          </cell>
          <cell r="AB33" t="str">
            <v>NO SATISFACTORIO</v>
          </cell>
        </row>
        <row r="34">
          <cell r="T34">
            <v>0.32</v>
          </cell>
          <cell r="U34" t="str">
            <v>NO SATISFACTORIO</v>
          </cell>
          <cell r="AA34">
            <v>3.9</v>
          </cell>
          <cell r="AB34" t="str">
            <v>NO SATISFACTORIO</v>
          </cell>
        </row>
        <row r="35">
          <cell r="T35">
            <v>0.33</v>
          </cell>
          <cell r="U35" t="str">
            <v>NO SATISFACTORIO</v>
          </cell>
          <cell r="AA35">
            <v>4</v>
          </cell>
          <cell r="AB35" t="str">
            <v>NO SATISFACTORIO</v>
          </cell>
        </row>
        <row r="36">
          <cell r="T36">
            <v>0.34</v>
          </cell>
          <cell r="U36" t="str">
            <v>NO SATISFACTORIO</v>
          </cell>
          <cell r="AA36">
            <v>4.0999999999999996</v>
          </cell>
          <cell r="AB36" t="str">
            <v>NO SATISFACTORIO</v>
          </cell>
        </row>
        <row r="37">
          <cell r="T37">
            <v>0.35</v>
          </cell>
          <cell r="U37" t="str">
            <v>NO SATISFACTORIO</v>
          </cell>
          <cell r="AA37">
            <v>4.2</v>
          </cell>
          <cell r="AB37" t="str">
            <v>NO SATISFACTORIO</v>
          </cell>
        </row>
        <row r="38">
          <cell r="T38">
            <v>0.36</v>
          </cell>
          <cell r="U38" t="str">
            <v>NO SATISFACTORIO</v>
          </cell>
          <cell r="AA38">
            <v>4.3</v>
          </cell>
          <cell r="AB38" t="str">
            <v>NO SATISFACTORIO</v>
          </cell>
        </row>
        <row r="39">
          <cell r="T39">
            <v>0.37</v>
          </cell>
          <cell r="U39" t="str">
            <v>NO SATISFACTORIO</v>
          </cell>
          <cell r="AA39">
            <v>4.4000000000000004</v>
          </cell>
          <cell r="AB39" t="str">
            <v>NO SATISFACTORIO</v>
          </cell>
        </row>
        <row r="40">
          <cell r="T40">
            <v>0.38</v>
          </cell>
          <cell r="U40" t="str">
            <v>NO SATISFACTORIO</v>
          </cell>
          <cell r="AA40">
            <v>4.5</v>
          </cell>
          <cell r="AB40" t="str">
            <v>NO SATISFACTORIO</v>
          </cell>
        </row>
        <row r="41">
          <cell r="T41">
            <v>0.39</v>
          </cell>
          <cell r="U41" t="str">
            <v>NO SATISFACTORIO</v>
          </cell>
          <cell r="AA41">
            <v>4.5999999999999996</v>
          </cell>
          <cell r="AB41" t="str">
            <v>NO SATISFACTORIO</v>
          </cell>
        </row>
        <row r="42">
          <cell r="T42">
            <v>0.4</v>
          </cell>
          <cell r="U42" t="str">
            <v>NO SATISFACTORIO</v>
          </cell>
          <cell r="AA42">
            <v>4.7</v>
          </cell>
          <cell r="AB42" t="str">
            <v>NO SATISFACTORIO</v>
          </cell>
        </row>
        <row r="43">
          <cell r="T43">
            <v>0.41</v>
          </cell>
          <cell r="U43" t="str">
            <v>NO SATISFACTORIO</v>
          </cell>
          <cell r="AA43">
            <v>4.8</v>
          </cell>
          <cell r="AB43" t="str">
            <v>NO SATISFACTORIO</v>
          </cell>
        </row>
        <row r="44">
          <cell r="T44">
            <v>0.42</v>
          </cell>
          <cell r="U44" t="str">
            <v>NO SATISFACTORIO</v>
          </cell>
          <cell r="AA44">
            <v>4.9000000000000004</v>
          </cell>
          <cell r="AB44" t="str">
            <v>NO SATISFACTORIO</v>
          </cell>
        </row>
        <row r="45">
          <cell r="T45">
            <v>0.43</v>
          </cell>
          <cell r="U45" t="str">
            <v>NO SATISFACTORIO</v>
          </cell>
          <cell r="AA45">
            <v>5</v>
          </cell>
          <cell r="AB45" t="str">
            <v>NO SATISFACTORIO</v>
          </cell>
        </row>
        <row r="46">
          <cell r="T46">
            <v>0.44</v>
          </cell>
          <cell r="U46" t="str">
            <v>NO SATISFACTORIO</v>
          </cell>
          <cell r="AA46">
            <v>5.0999999999999996</v>
          </cell>
          <cell r="AB46" t="str">
            <v>NO SATISFACTORIO</v>
          </cell>
        </row>
        <row r="47">
          <cell r="T47">
            <v>0.45</v>
          </cell>
          <cell r="U47" t="str">
            <v>NO SATISFACTORIO</v>
          </cell>
          <cell r="AA47">
            <v>5.6</v>
          </cell>
          <cell r="AB47" t="str">
            <v>NO SATISFACTORIO</v>
          </cell>
        </row>
        <row r="48">
          <cell r="T48">
            <v>0.46</v>
          </cell>
          <cell r="U48" t="str">
            <v>NO SATISFACTORIO</v>
          </cell>
          <cell r="AA48">
            <v>5.7</v>
          </cell>
          <cell r="AB48" t="str">
            <v>NO SATISFACTORIO</v>
          </cell>
        </row>
        <row r="49">
          <cell r="T49">
            <v>0.47</v>
          </cell>
          <cell r="U49" t="str">
            <v>NO SATISFACTORIO</v>
          </cell>
          <cell r="AA49">
            <v>5.8</v>
          </cell>
          <cell r="AB49" t="str">
            <v>NO SATISFACTORIO</v>
          </cell>
        </row>
        <row r="50">
          <cell r="T50">
            <v>0.48</v>
          </cell>
          <cell r="U50" t="str">
            <v>NO SATISFACTORIO</v>
          </cell>
          <cell r="AA50">
            <v>5.9</v>
          </cell>
          <cell r="AB50" t="str">
            <v>NO SATISFACTORIO</v>
          </cell>
        </row>
        <row r="51">
          <cell r="T51">
            <v>0.49</v>
          </cell>
          <cell r="U51" t="str">
            <v>NO SATISFACTORIO</v>
          </cell>
          <cell r="AA51">
            <v>6</v>
          </cell>
          <cell r="AB51" t="str">
            <v>NO SATISFACTORIO</v>
          </cell>
        </row>
        <row r="52">
          <cell r="T52">
            <v>0.5</v>
          </cell>
          <cell r="U52" t="str">
            <v>NO SATISFACTORIO</v>
          </cell>
          <cell r="AA52">
            <v>6.1</v>
          </cell>
          <cell r="AB52" t="str">
            <v>NO SATISFACTORIO</v>
          </cell>
        </row>
        <row r="53">
          <cell r="T53">
            <v>0.51</v>
          </cell>
          <cell r="U53" t="str">
            <v>NO SATISFACTORIO</v>
          </cell>
          <cell r="AA53">
            <v>6.2</v>
          </cell>
          <cell r="AB53" t="str">
            <v>NO SATISFACTORIO</v>
          </cell>
        </row>
        <row r="54">
          <cell r="T54">
            <v>0.52</v>
          </cell>
          <cell r="U54" t="str">
            <v>NO SATISFACTORIO</v>
          </cell>
          <cell r="AA54">
            <v>6.3</v>
          </cell>
          <cell r="AB54" t="str">
            <v>NO SATISFACTORIO</v>
          </cell>
        </row>
        <row r="55">
          <cell r="T55">
            <v>0.53</v>
          </cell>
          <cell r="U55" t="str">
            <v>NO SATISFACTORIO</v>
          </cell>
          <cell r="AA55">
            <v>6.4</v>
          </cell>
          <cell r="AB55" t="str">
            <v>NO SATISFACTORIO</v>
          </cell>
        </row>
        <row r="56">
          <cell r="T56">
            <v>0.54</v>
          </cell>
          <cell r="U56" t="str">
            <v>NO SATISFACTORIO</v>
          </cell>
          <cell r="AA56">
            <v>6.5</v>
          </cell>
          <cell r="AB56" t="str">
            <v>NO SATISFACTORIO</v>
          </cell>
        </row>
        <row r="57">
          <cell r="T57">
            <v>0.55000000000000004</v>
          </cell>
          <cell r="U57" t="str">
            <v>NO SATISFACTORIO</v>
          </cell>
          <cell r="AA57">
            <v>6.6</v>
          </cell>
          <cell r="AB57" t="str">
            <v>NO SATISFACTORIO</v>
          </cell>
        </row>
        <row r="58">
          <cell r="T58">
            <v>0.56000000000000005</v>
          </cell>
          <cell r="U58" t="str">
            <v>NO SATISFACTORIO</v>
          </cell>
          <cell r="AA58">
            <v>6.7</v>
          </cell>
          <cell r="AB58" t="str">
            <v>NO SATISFACTORIO</v>
          </cell>
        </row>
        <row r="59">
          <cell r="T59">
            <v>0.56999999999999995</v>
          </cell>
          <cell r="U59" t="str">
            <v>NO SATISFACTORIO</v>
          </cell>
          <cell r="AA59">
            <v>6.8</v>
          </cell>
          <cell r="AB59" t="str">
            <v>NO SATISFACTORIO</v>
          </cell>
        </row>
        <row r="60">
          <cell r="T60">
            <v>0.57999999999999996</v>
          </cell>
          <cell r="U60" t="str">
            <v>NO SATISFACTORIO</v>
          </cell>
          <cell r="AA60">
            <v>6.9</v>
          </cell>
          <cell r="AB60" t="str">
            <v>NO SATISFACTORIO</v>
          </cell>
        </row>
        <row r="61">
          <cell r="T61">
            <v>0.59</v>
          </cell>
          <cell r="U61" t="str">
            <v>NO SATISFACTORIO</v>
          </cell>
          <cell r="AA61">
            <v>7</v>
          </cell>
          <cell r="AB61" t="str">
            <v>NO SATISFACTORIO</v>
          </cell>
        </row>
        <row r="62">
          <cell r="T62">
            <v>0.6</v>
          </cell>
          <cell r="U62" t="str">
            <v>NO SATISFACTORIO</v>
          </cell>
          <cell r="AA62">
            <v>7.1</v>
          </cell>
          <cell r="AB62" t="str">
            <v>NO SATISFACTORIO</v>
          </cell>
        </row>
        <row r="63">
          <cell r="T63">
            <v>0.61</v>
          </cell>
          <cell r="U63" t="str">
            <v>NO SATISFACTORIO</v>
          </cell>
          <cell r="AA63">
            <v>7.2</v>
          </cell>
          <cell r="AB63" t="str">
            <v>NO SATISFACTORIO</v>
          </cell>
        </row>
        <row r="64">
          <cell r="T64">
            <v>0.62</v>
          </cell>
          <cell r="U64" t="str">
            <v>NO SATISFACTORIO</v>
          </cell>
          <cell r="AA64">
            <v>7.3</v>
          </cell>
          <cell r="AB64" t="str">
            <v>NO SATISFACTORIO</v>
          </cell>
        </row>
        <row r="65">
          <cell r="T65">
            <v>0.63</v>
          </cell>
          <cell r="U65" t="str">
            <v>NO SATISFACTORIO</v>
          </cell>
          <cell r="AA65">
            <v>7.4</v>
          </cell>
          <cell r="AB65" t="str">
            <v>NO SATISFACTORIO</v>
          </cell>
        </row>
        <row r="66">
          <cell r="T66">
            <v>0.64</v>
          </cell>
          <cell r="U66" t="str">
            <v>NO SATISFACTORIO</v>
          </cell>
          <cell r="AA66">
            <v>7.5</v>
          </cell>
          <cell r="AB66" t="str">
            <v>NO SATISFACTORIO</v>
          </cell>
        </row>
        <row r="67">
          <cell r="T67">
            <v>0.65010000000000001</v>
          </cell>
          <cell r="U67" t="str">
            <v>SATISFACTORIO</v>
          </cell>
          <cell r="AA67">
            <v>7.6</v>
          </cell>
          <cell r="AB67" t="str">
            <v>NO SATISFACTORIO</v>
          </cell>
        </row>
        <row r="68">
          <cell r="T68">
            <v>0.66</v>
          </cell>
          <cell r="U68" t="str">
            <v>SATISFACTORIO</v>
          </cell>
          <cell r="AA68">
            <v>7.7</v>
          </cell>
          <cell r="AB68" t="str">
            <v>NO SATISFACTORIO</v>
          </cell>
        </row>
        <row r="69">
          <cell r="T69">
            <v>0.67</v>
          </cell>
          <cell r="U69" t="str">
            <v>SATISFACTORIO</v>
          </cell>
          <cell r="AA69">
            <v>7.8</v>
          </cell>
          <cell r="AB69" t="str">
            <v>NO SATISFACTORIO</v>
          </cell>
        </row>
        <row r="70">
          <cell r="T70">
            <v>0.68</v>
          </cell>
          <cell r="U70" t="str">
            <v>SATISFACTORIO</v>
          </cell>
          <cell r="AA70">
            <v>7.9</v>
          </cell>
          <cell r="AB70" t="str">
            <v>NO SATISFACTORIO</v>
          </cell>
        </row>
        <row r="71">
          <cell r="T71">
            <v>0.69</v>
          </cell>
          <cell r="U71" t="str">
            <v>SATISFACTORIO</v>
          </cell>
          <cell r="AA71">
            <v>8</v>
          </cell>
          <cell r="AB71" t="str">
            <v>NO SATISFACTORIO</v>
          </cell>
        </row>
        <row r="72">
          <cell r="T72">
            <v>0.7</v>
          </cell>
          <cell r="U72" t="str">
            <v>SATISFACTORIO</v>
          </cell>
          <cell r="AA72">
            <v>8.1</v>
          </cell>
          <cell r="AB72" t="str">
            <v>NO SATISFACTORIO</v>
          </cell>
        </row>
        <row r="73">
          <cell r="T73">
            <v>0.71</v>
          </cell>
          <cell r="U73" t="str">
            <v>SATISFACTORIO</v>
          </cell>
          <cell r="AA73">
            <v>8.1999999999999993</v>
          </cell>
          <cell r="AB73" t="str">
            <v>NO SATISFACTORIO</v>
          </cell>
        </row>
        <row r="74">
          <cell r="T74">
            <v>0.72</v>
          </cell>
          <cell r="U74" t="str">
            <v>SATISFACTORIO</v>
          </cell>
          <cell r="AA74">
            <v>8.3000000000000007</v>
          </cell>
          <cell r="AB74" t="str">
            <v>NO SATISFACTORIO</v>
          </cell>
        </row>
        <row r="75">
          <cell r="T75">
            <v>0.73</v>
          </cell>
          <cell r="U75" t="str">
            <v>SATISFACTORIO</v>
          </cell>
          <cell r="AA75">
            <v>8.4</v>
          </cell>
          <cell r="AB75" t="str">
            <v>NO SATISFACTORIO</v>
          </cell>
        </row>
        <row r="76">
          <cell r="T76">
            <v>0.74</v>
          </cell>
          <cell r="U76" t="str">
            <v>SATISFACTORIO</v>
          </cell>
          <cell r="AA76">
            <v>8.5</v>
          </cell>
          <cell r="AB76" t="str">
            <v>NO SATISFACTORIO</v>
          </cell>
        </row>
        <row r="77">
          <cell r="T77">
            <v>0.75</v>
          </cell>
          <cell r="U77" t="str">
            <v>SATISFACTORIO</v>
          </cell>
          <cell r="AA77">
            <v>8.6</v>
          </cell>
          <cell r="AB77" t="str">
            <v>NO SATISFACTORIO</v>
          </cell>
        </row>
        <row r="78">
          <cell r="T78">
            <v>0.76</v>
          </cell>
          <cell r="U78" t="str">
            <v>SATISFACTORIO</v>
          </cell>
          <cell r="AA78">
            <v>8.6999999999999993</v>
          </cell>
          <cell r="AB78" t="str">
            <v>NO SATISFACTORIO</v>
          </cell>
        </row>
        <row r="79">
          <cell r="T79">
            <v>0.77</v>
          </cell>
          <cell r="U79" t="str">
            <v>SATISFACTORIO</v>
          </cell>
          <cell r="AA79">
            <v>8.9</v>
          </cell>
          <cell r="AB79" t="str">
            <v>NO SATISFACTORIO</v>
          </cell>
        </row>
        <row r="80">
          <cell r="T80">
            <v>0.78</v>
          </cell>
          <cell r="U80" t="str">
            <v>SATISFACTORIO</v>
          </cell>
          <cell r="AA80">
            <v>9</v>
          </cell>
          <cell r="AB80" t="str">
            <v>NO SATISFACTORIO</v>
          </cell>
        </row>
        <row r="81">
          <cell r="T81">
            <v>0.79</v>
          </cell>
          <cell r="U81" t="str">
            <v>SATISFACTORIO</v>
          </cell>
          <cell r="AA81">
            <v>9.1</v>
          </cell>
          <cell r="AB81" t="str">
            <v>NO SATISFACTORIO</v>
          </cell>
        </row>
        <row r="82">
          <cell r="T82">
            <v>0.8</v>
          </cell>
          <cell r="U82" t="str">
            <v>DESTACADO</v>
          </cell>
          <cell r="AA82">
            <v>9.1999999999999993</v>
          </cell>
          <cell r="AB82" t="str">
            <v>NO SATISFACTORIO</v>
          </cell>
        </row>
        <row r="83">
          <cell r="T83">
            <v>0.81</v>
          </cell>
          <cell r="U83" t="str">
            <v>DESTACADO</v>
          </cell>
          <cell r="AA83">
            <v>9.3000000000000007</v>
          </cell>
          <cell r="AB83" t="str">
            <v>NO SATISFACTORIO</v>
          </cell>
        </row>
        <row r="84">
          <cell r="T84">
            <v>0.82</v>
          </cell>
          <cell r="U84" t="str">
            <v>DESTACADO</v>
          </cell>
          <cell r="AA84">
            <v>9.4</v>
          </cell>
          <cell r="AB84" t="str">
            <v>NO SATISFACTORIO</v>
          </cell>
        </row>
        <row r="85">
          <cell r="T85">
            <v>0.83</v>
          </cell>
          <cell r="U85" t="str">
            <v>DESTACADO</v>
          </cell>
          <cell r="AA85">
            <v>9.5</v>
          </cell>
          <cell r="AB85" t="str">
            <v>NO SATISFACTORIO</v>
          </cell>
        </row>
        <row r="86">
          <cell r="T86">
            <v>0.84</v>
          </cell>
          <cell r="U86" t="str">
            <v>DESTACADO</v>
          </cell>
          <cell r="AA86">
            <v>9.6</v>
          </cell>
          <cell r="AB86" t="str">
            <v>NO SATISFACTORIO</v>
          </cell>
        </row>
        <row r="87">
          <cell r="T87">
            <v>0.85</v>
          </cell>
          <cell r="U87" t="str">
            <v>DESTACADO</v>
          </cell>
          <cell r="AA87">
            <v>9.6999999999999993</v>
          </cell>
          <cell r="AB87" t="str">
            <v>NO SATISFACTORIO</v>
          </cell>
        </row>
        <row r="88">
          <cell r="T88">
            <v>0.86</v>
          </cell>
          <cell r="U88" t="str">
            <v>DESTACADO</v>
          </cell>
          <cell r="AA88">
            <v>9.8000000000000007</v>
          </cell>
          <cell r="AB88" t="str">
            <v>NO SATISFACTORIO</v>
          </cell>
        </row>
        <row r="89">
          <cell r="T89">
            <v>0.87</v>
          </cell>
          <cell r="U89" t="str">
            <v>DESTACADO</v>
          </cell>
          <cell r="AA89">
            <v>9.9</v>
          </cell>
          <cell r="AB89" t="str">
            <v>NO SATISFACTORIO</v>
          </cell>
        </row>
        <row r="90">
          <cell r="T90">
            <v>0.88</v>
          </cell>
          <cell r="U90" t="str">
            <v>DESTACADO</v>
          </cell>
          <cell r="AA90">
            <v>10</v>
          </cell>
          <cell r="AB90" t="str">
            <v>NO SATISFACTORIO</v>
          </cell>
        </row>
        <row r="91">
          <cell r="T91">
            <v>0.89</v>
          </cell>
          <cell r="U91" t="str">
            <v>DESTACADO</v>
          </cell>
          <cell r="AA91">
            <v>10.1</v>
          </cell>
          <cell r="AB91" t="str">
            <v>NO SATISFACTORIO</v>
          </cell>
        </row>
        <row r="92">
          <cell r="T92">
            <v>0.9</v>
          </cell>
          <cell r="U92" t="str">
            <v>DESTACADO</v>
          </cell>
          <cell r="AA92">
            <v>10.199999999999999</v>
          </cell>
          <cell r="AB92" t="str">
            <v>NO SATISFACTORIO</v>
          </cell>
        </row>
        <row r="93">
          <cell r="T93">
            <v>0.91</v>
          </cell>
          <cell r="U93" t="str">
            <v>DESTACADO</v>
          </cell>
          <cell r="AA93">
            <v>10.3</v>
          </cell>
          <cell r="AB93" t="str">
            <v>NO SATISFACTORIO</v>
          </cell>
        </row>
        <row r="94">
          <cell r="T94">
            <v>0.93</v>
          </cell>
          <cell r="U94" t="str">
            <v>DESTACADO</v>
          </cell>
          <cell r="AA94">
            <v>10.4</v>
          </cell>
          <cell r="AB94" t="str">
            <v>NO SATISFACTORIO</v>
          </cell>
        </row>
        <row r="95">
          <cell r="T95">
            <v>0.94</v>
          </cell>
          <cell r="U95" t="str">
            <v>DESTACADO</v>
          </cell>
          <cell r="AA95">
            <v>10.5</v>
          </cell>
          <cell r="AB95" t="str">
            <v>NO SATISFACTORIO</v>
          </cell>
        </row>
        <row r="96">
          <cell r="T96">
            <v>0.95</v>
          </cell>
          <cell r="U96" t="str">
            <v>SOBRESALIENTE</v>
          </cell>
          <cell r="AA96">
            <v>10.6</v>
          </cell>
          <cell r="AB96" t="str">
            <v>NO SATISFACTORIO</v>
          </cell>
        </row>
        <row r="97">
          <cell r="T97">
            <v>0.96</v>
          </cell>
          <cell r="U97" t="str">
            <v>SOBRESALIENTE</v>
          </cell>
          <cell r="AA97">
            <v>10.7</v>
          </cell>
          <cell r="AB97" t="str">
            <v>NO SATISFACTORIO</v>
          </cell>
        </row>
        <row r="98">
          <cell r="T98">
            <v>0.97</v>
          </cell>
          <cell r="U98" t="str">
            <v>SOBRESALIENTE</v>
          </cell>
          <cell r="AA98">
            <v>10.8</v>
          </cell>
          <cell r="AB98" t="str">
            <v>NO SATISFACTORIO</v>
          </cell>
        </row>
        <row r="99">
          <cell r="T99">
            <v>0.98</v>
          </cell>
          <cell r="U99" t="str">
            <v>SOBRESALIENTE</v>
          </cell>
          <cell r="AA99">
            <v>10.9</v>
          </cell>
          <cell r="AB99" t="str">
            <v>NO SATISFACTORIO</v>
          </cell>
        </row>
        <row r="100">
          <cell r="T100">
            <v>0.99</v>
          </cell>
          <cell r="U100" t="str">
            <v>SOBRESALIENTE</v>
          </cell>
          <cell r="AA100">
            <v>11</v>
          </cell>
          <cell r="AB100" t="str">
            <v>NO SATISFACTORIO</v>
          </cell>
        </row>
        <row r="101">
          <cell r="T101">
            <v>1</v>
          </cell>
          <cell r="U101" t="str">
            <v>SOBRESALIENTE</v>
          </cell>
          <cell r="AA101">
            <v>11.1</v>
          </cell>
          <cell r="AB101" t="str">
            <v>NO SATISFACTORIO</v>
          </cell>
        </row>
        <row r="102">
          <cell r="AA102">
            <v>11.2</v>
          </cell>
          <cell r="AB102" t="str">
            <v>NO SATISFACTORIO</v>
          </cell>
        </row>
        <row r="103">
          <cell r="AA103">
            <v>11.3</v>
          </cell>
          <cell r="AB103" t="str">
            <v>NO SATISFACTORIO</v>
          </cell>
        </row>
        <row r="104">
          <cell r="AA104">
            <v>11.4</v>
          </cell>
          <cell r="AB104" t="str">
            <v>NO SATISFACTORIO</v>
          </cell>
        </row>
        <row r="105">
          <cell r="AA105">
            <v>11.5</v>
          </cell>
          <cell r="AB105" t="str">
            <v>NO SATISFACTORIO</v>
          </cell>
        </row>
        <row r="106">
          <cell r="AA106">
            <v>11.6</v>
          </cell>
          <cell r="AB106" t="str">
            <v>NO SATISFACTORIO</v>
          </cell>
        </row>
        <row r="107">
          <cell r="AA107">
            <v>11.7</v>
          </cell>
          <cell r="AB107" t="str">
            <v>NO SATISFACTORIO</v>
          </cell>
        </row>
        <row r="108">
          <cell r="AA108">
            <v>11.8</v>
          </cell>
          <cell r="AB108" t="str">
            <v>NO SATISFACTORIO</v>
          </cell>
        </row>
        <row r="109">
          <cell r="AA109">
            <v>11.9</v>
          </cell>
          <cell r="AB109" t="str">
            <v>NO SATISFACTORIO</v>
          </cell>
        </row>
        <row r="110">
          <cell r="AA110">
            <v>12</v>
          </cell>
          <cell r="AB110" t="str">
            <v>NO SATISFACTORIO</v>
          </cell>
        </row>
        <row r="111">
          <cell r="AA111">
            <v>12.1</v>
          </cell>
          <cell r="AB111" t="str">
            <v>NO SATISFACTORIO</v>
          </cell>
        </row>
        <row r="112">
          <cell r="AA112">
            <v>12.2</v>
          </cell>
          <cell r="AB112" t="str">
            <v>NO SATISFACTORIO</v>
          </cell>
        </row>
        <row r="113">
          <cell r="AA113">
            <v>12.3</v>
          </cell>
          <cell r="AB113" t="str">
            <v>NO SATISFACTORIO</v>
          </cell>
        </row>
        <row r="114">
          <cell r="AA114">
            <v>12.4</v>
          </cell>
          <cell r="AB114" t="str">
            <v>NO SATISFACTORIO</v>
          </cell>
        </row>
        <row r="115">
          <cell r="AA115">
            <v>12.5</v>
          </cell>
          <cell r="AB115" t="str">
            <v>NO SATISFACTORIO</v>
          </cell>
        </row>
        <row r="116">
          <cell r="AA116">
            <v>12.6</v>
          </cell>
          <cell r="AB116" t="str">
            <v>NO SATISFACTORIO</v>
          </cell>
        </row>
        <row r="117">
          <cell r="AA117">
            <v>12.7</v>
          </cell>
          <cell r="AB117" t="str">
            <v>NO SATISFACTORIO</v>
          </cell>
        </row>
        <row r="118">
          <cell r="AA118">
            <v>12.8</v>
          </cell>
          <cell r="AB118" t="str">
            <v>NO SATISFACTORIO</v>
          </cell>
        </row>
        <row r="119">
          <cell r="AA119">
            <v>12.9</v>
          </cell>
          <cell r="AB119" t="str">
            <v>NO SATISFACTORIO</v>
          </cell>
        </row>
        <row r="120">
          <cell r="AA120">
            <v>13</v>
          </cell>
          <cell r="AB120" t="str">
            <v>NO SATISFACTORIO</v>
          </cell>
        </row>
        <row r="121">
          <cell r="AA121">
            <v>13.1</v>
          </cell>
          <cell r="AB121" t="str">
            <v>NO SATISFACTORIO</v>
          </cell>
        </row>
        <row r="122">
          <cell r="AA122">
            <v>13.2</v>
          </cell>
          <cell r="AB122" t="str">
            <v>NO SATISFACTORIO</v>
          </cell>
        </row>
        <row r="123">
          <cell r="AA123">
            <v>13.3</v>
          </cell>
          <cell r="AB123" t="str">
            <v>NO SATISFACTORIO</v>
          </cell>
        </row>
        <row r="124">
          <cell r="AA124">
            <v>13.4</v>
          </cell>
          <cell r="AB124" t="str">
            <v>NO SATISFACTORIO</v>
          </cell>
        </row>
        <row r="125">
          <cell r="AA125">
            <v>13.5</v>
          </cell>
          <cell r="AB125" t="str">
            <v>NO SATISFACTORIO</v>
          </cell>
        </row>
        <row r="126">
          <cell r="AA126">
            <v>13.6</v>
          </cell>
          <cell r="AB126" t="str">
            <v>NO SATISFACTORIO</v>
          </cell>
        </row>
        <row r="127">
          <cell r="AA127">
            <v>13.7</v>
          </cell>
          <cell r="AB127" t="str">
            <v>NO SATISFACTORIO</v>
          </cell>
        </row>
        <row r="128">
          <cell r="AA128">
            <v>13.8</v>
          </cell>
          <cell r="AB128" t="str">
            <v>NO SATISFACTORIO</v>
          </cell>
        </row>
        <row r="129">
          <cell r="AA129">
            <v>13.9</v>
          </cell>
          <cell r="AB129" t="str">
            <v>NO SATISFACTORIO</v>
          </cell>
        </row>
        <row r="130">
          <cell r="AA130">
            <v>14</v>
          </cell>
          <cell r="AB130" t="str">
            <v>NO SATISFACTORIO</v>
          </cell>
        </row>
        <row r="131">
          <cell r="AA131">
            <v>14.1</v>
          </cell>
          <cell r="AB131" t="str">
            <v>NO SATISFACTORIO</v>
          </cell>
        </row>
        <row r="132">
          <cell r="AA132">
            <v>14.2</v>
          </cell>
          <cell r="AB132" t="str">
            <v>NO SATISFACTORIO</v>
          </cell>
        </row>
        <row r="133">
          <cell r="AA133">
            <v>14.3</v>
          </cell>
          <cell r="AB133" t="str">
            <v>NO SATISFACTORIO</v>
          </cell>
        </row>
        <row r="134">
          <cell r="AA134">
            <v>14.4</v>
          </cell>
          <cell r="AB134" t="str">
            <v>NO SATISFACTORIO</v>
          </cell>
        </row>
        <row r="135">
          <cell r="AA135">
            <v>14.5</v>
          </cell>
          <cell r="AB135" t="str">
            <v>NO SATISFACTORIO</v>
          </cell>
        </row>
        <row r="136">
          <cell r="AA136">
            <v>14.6</v>
          </cell>
          <cell r="AB136" t="str">
            <v>NO SATISFACTORIO</v>
          </cell>
        </row>
        <row r="137">
          <cell r="AA137">
            <v>14.7</v>
          </cell>
          <cell r="AB137" t="str">
            <v>NO SATISFACTORIO</v>
          </cell>
        </row>
        <row r="138">
          <cell r="AA138">
            <v>14.8</v>
          </cell>
          <cell r="AB138" t="str">
            <v>NO SATISFACTORIO</v>
          </cell>
        </row>
        <row r="139">
          <cell r="AA139">
            <v>14.9</v>
          </cell>
          <cell r="AB139" t="str">
            <v>NO SATISFACTORIO</v>
          </cell>
        </row>
        <row r="140">
          <cell r="AA140">
            <v>15</v>
          </cell>
          <cell r="AB140" t="str">
            <v>NO SATISFACTORIO</v>
          </cell>
        </row>
        <row r="141">
          <cell r="AA141">
            <v>15.1</v>
          </cell>
          <cell r="AB141" t="str">
            <v>NO SATISFACTORIO</v>
          </cell>
        </row>
        <row r="142">
          <cell r="AA142">
            <v>15.2</v>
          </cell>
          <cell r="AB142" t="str">
            <v>NO SATISFACTORIO</v>
          </cell>
        </row>
        <row r="143">
          <cell r="AA143">
            <v>15.3</v>
          </cell>
          <cell r="AB143" t="str">
            <v>NO SATISFACTORIO</v>
          </cell>
        </row>
        <row r="144">
          <cell r="AA144">
            <v>15.4</v>
          </cell>
          <cell r="AB144" t="str">
            <v>NO SATISFACTORIO</v>
          </cell>
        </row>
        <row r="145">
          <cell r="AA145">
            <v>15.5</v>
          </cell>
          <cell r="AB145" t="str">
            <v>NO SATISFACTORIO</v>
          </cell>
        </row>
        <row r="146">
          <cell r="AA146">
            <v>15.6</v>
          </cell>
          <cell r="AB146" t="str">
            <v>NO SATISFACTORIO</v>
          </cell>
        </row>
        <row r="147">
          <cell r="AA147">
            <v>15.7</v>
          </cell>
          <cell r="AB147" t="str">
            <v>NO SATISFACTORIO</v>
          </cell>
        </row>
        <row r="148">
          <cell r="AA148">
            <v>15.8</v>
          </cell>
          <cell r="AB148" t="str">
            <v>NO SATISFACTORIO</v>
          </cell>
        </row>
        <row r="149">
          <cell r="AA149">
            <v>15.9</v>
          </cell>
          <cell r="AB149" t="str">
            <v>NO SATISFACTORIO</v>
          </cell>
        </row>
        <row r="150">
          <cell r="AA150">
            <v>16</v>
          </cell>
          <cell r="AB150" t="str">
            <v>NO SATISFACTORIO</v>
          </cell>
        </row>
        <row r="151">
          <cell r="AA151">
            <v>16.100000000000001</v>
          </cell>
          <cell r="AB151" t="str">
            <v>NO SATISFACTORIO</v>
          </cell>
        </row>
        <row r="152">
          <cell r="AA152">
            <v>16.2</v>
          </cell>
          <cell r="AB152" t="str">
            <v>NO SATISFACTORIO</v>
          </cell>
        </row>
        <row r="153">
          <cell r="AA153">
            <v>16.3</v>
          </cell>
          <cell r="AB153" t="str">
            <v>NO SATISFACTORIO</v>
          </cell>
        </row>
        <row r="154">
          <cell r="AA154">
            <v>16.399999999999999</v>
          </cell>
          <cell r="AB154" t="str">
            <v>NO SATISFACTORIO</v>
          </cell>
        </row>
        <row r="155">
          <cell r="AA155">
            <v>16.5</v>
          </cell>
          <cell r="AB155" t="str">
            <v>NO SATISFACTORIO</v>
          </cell>
        </row>
        <row r="156">
          <cell r="AA156">
            <v>16.600000000000001</v>
          </cell>
          <cell r="AB156" t="str">
            <v>NO SATISFACTORIO</v>
          </cell>
        </row>
        <row r="157">
          <cell r="AA157">
            <v>16.7</v>
          </cell>
          <cell r="AB157" t="str">
            <v>NO SATISFACTORIO</v>
          </cell>
        </row>
        <row r="158">
          <cell r="AA158">
            <v>16.8</v>
          </cell>
          <cell r="AB158" t="str">
            <v>NO SATISFACTORIO</v>
          </cell>
        </row>
        <row r="159">
          <cell r="AA159">
            <v>16.899999999999999</v>
          </cell>
          <cell r="AB159" t="str">
            <v>NO SATISFACTORIO</v>
          </cell>
        </row>
        <row r="160">
          <cell r="AA160">
            <v>17</v>
          </cell>
          <cell r="AB160" t="str">
            <v>NO SATISFACTORIO</v>
          </cell>
        </row>
        <row r="161">
          <cell r="AA161">
            <v>17.100000000000001</v>
          </cell>
          <cell r="AB161" t="str">
            <v>NO SATISFACTORIO</v>
          </cell>
        </row>
        <row r="162">
          <cell r="AA162">
            <v>17.2</v>
          </cell>
          <cell r="AB162" t="str">
            <v>NO SATISFACTORIO</v>
          </cell>
        </row>
        <row r="163">
          <cell r="AA163">
            <v>17.3</v>
          </cell>
          <cell r="AB163" t="str">
            <v>NO SATISFACTORIO</v>
          </cell>
        </row>
        <row r="164">
          <cell r="AA164">
            <v>17.399999999999999</v>
          </cell>
          <cell r="AB164" t="str">
            <v>NO SATISFACTORIO</v>
          </cell>
        </row>
        <row r="165">
          <cell r="AA165">
            <v>17.5</v>
          </cell>
          <cell r="AB165" t="str">
            <v>NO SATISFACTORIO</v>
          </cell>
        </row>
        <row r="166">
          <cell r="AA166">
            <v>17.600000000000001</v>
          </cell>
          <cell r="AB166" t="str">
            <v>NO SATISFACTORIO</v>
          </cell>
        </row>
        <row r="167">
          <cell r="AA167">
            <v>17.7</v>
          </cell>
          <cell r="AB167" t="str">
            <v>NO SATISFACTORIO</v>
          </cell>
        </row>
        <row r="168">
          <cell r="AA168">
            <v>17.8</v>
          </cell>
          <cell r="AB168" t="str">
            <v>NO SATISFACTORIO</v>
          </cell>
        </row>
        <row r="169">
          <cell r="AA169">
            <v>17.899999999999999</v>
          </cell>
          <cell r="AB169" t="str">
            <v>NO SATISFACTORIO</v>
          </cell>
        </row>
        <row r="170">
          <cell r="AA170">
            <v>18</v>
          </cell>
          <cell r="AB170" t="str">
            <v>NO SATISFACTORIO</v>
          </cell>
        </row>
        <row r="171">
          <cell r="AA171">
            <v>18.100000000000001</v>
          </cell>
          <cell r="AB171" t="str">
            <v>NO SATISFACTORIO</v>
          </cell>
        </row>
        <row r="172">
          <cell r="AA172">
            <v>18.2</v>
          </cell>
          <cell r="AB172" t="str">
            <v>NO SATISFACTORIO</v>
          </cell>
        </row>
        <row r="173">
          <cell r="AA173">
            <v>18.3</v>
          </cell>
          <cell r="AB173" t="str">
            <v>NO SATISFACTORIO</v>
          </cell>
        </row>
        <row r="174">
          <cell r="AA174">
            <v>18.399999999999999</v>
          </cell>
          <cell r="AB174" t="str">
            <v>NO SATISFACTORIO</v>
          </cell>
        </row>
        <row r="175">
          <cell r="AA175">
            <v>18.5</v>
          </cell>
          <cell r="AB175" t="str">
            <v>NO SATISFACTORIO</v>
          </cell>
        </row>
        <row r="176">
          <cell r="AA176">
            <v>18.600000000000001</v>
          </cell>
          <cell r="AB176" t="str">
            <v>NO SATISFACTORIO</v>
          </cell>
        </row>
        <row r="177">
          <cell r="AA177">
            <v>18.7</v>
          </cell>
          <cell r="AB177" t="str">
            <v>NO SATISFACTORIO</v>
          </cell>
        </row>
        <row r="178">
          <cell r="AA178">
            <v>18.8</v>
          </cell>
          <cell r="AB178" t="str">
            <v>NO SATISFACTORIO</v>
          </cell>
        </row>
        <row r="179">
          <cell r="AA179">
            <v>18.899999999999999</v>
          </cell>
          <cell r="AB179" t="str">
            <v>NO SATISFACTORIO</v>
          </cell>
        </row>
        <row r="180">
          <cell r="AA180">
            <v>19</v>
          </cell>
          <cell r="AB180" t="str">
            <v>NO SATISFACTORIO</v>
          </cell>
        </row>
        <row r="181">
          <cell r="AA181">
            <v>19.100000000000001</v>
          </cell>
          <cell r="AB181" t="str">
            <v>NO SATISFACTORIO</v>
          </cell>
        </row>
        <row r="182">
          <cell r="AA182">
            <v>19.2</v>
          </cell>
          <cell r="AB182" t="str">
            <v>NO SATISFACTORIO</v>
          </cell>
        </row>
        <row r="183">
          <cell r="AA183">
            <v>19.3</v>
          </cell>
          <cell r="AB183" t="str">
            <v>NO SATISFACTORIO</v>
          </cell>
        </row>
        <row r="184">
          <cell r="AA184">
            <v>19.399999999999999</v>
          </cell>
          <cell r="AB184" t="str">
            <v>NO SATISFACTORIO</v>
          </cell>
        </row>
        <row r="185">
          <cell r="AA185">
            <v>19.5</v>
          </cell>
          <cell r="AB185" t="str">
            <v>NO SATISFACTORIO</v>
          </cell>
        </row>
        <row r="186">
          <cell r="AA186">
            <v>19.600000000000001</v>
          </cell>
          <cell r="AB186" t="str">
            <v>NO SATISFACTORIO</v>
          </cell>
        </row>
        <row r="187">
          <cell r="AA187">
            <v>19.7</v>
          </cell>
          <cell r="AB187" t="str">
            <v>NO SATISFACTORIO</v>
          </cell>
        </row>
        <row r="188">
          <cell r="AA188">
            <v>19.8</v>
          </cell>
          <cell r="AB188" t="str">
            <v>NO SATISFACTORIO</v>
          </cell>
        </row>
        <row r="189">
          <cell r="AA189">
            <v>19.899999999999999</v>
          </cell>
          <cell r="AB189" t="str">
            <v>NO SATISFACTORIO</v>
          </cell>
        </row>
        <row r="190">
          <cell r="AA190">
            <v>20</v>
          </cell>
          <cell r="AB190" t="str">
            <v>NO SATISFACTORIO</v>
          </cell>
        </row>
        <row r="191">
          <cell r="AA191">
            <v>20.100000000000001</v>
          </cell>
          <cell r="AB191" t="str">
            <v>NO SATISFACTORIO</v>
          </cell>
        </row>
        <row r="192">
          <cell r="AA192">
            <v>20.2</v>
          </cell>
          <cell r="AB192" t="str">
            <v>NO SATISFACTORIO</v>
          </cell>
        </row>
        <row r="193">
          <cell r="AA193">
            <v>20.3</v>
          </cell>
          <cell r="AB193" t="str">
            <v>NO SATISFACTORIO</v>
          </cell>
        </row>
        <row r="194">
          <cell r="AA194">
            <v>20.399999999999999</v>
          </cell>
          <cell r="AB194" t="str">
            <v>NO SATISFACTORIO</v>
          </cell>
        </row>
        <row r="195">
          <cell r="AA195">
            <v>20.5</v>
          </cell>
          <cell r="AB195" t="str">
            <v>NO SATISFACTORIO</v>
          </cell>
        </row>
        <row r="196">
          <cell r="AA196">
            <v>20.6</v>
          </cell>
          <cell r="AB196" t="str">
            <v>NO SATISFACTORIO</v>
          </cell>
        </row>
        <row r="197">
          <cell r="AA197">
            <v>20.7</v>
          </cell>
          <cell r="AB197" t="str">
            <v>NO SATISFACTORIO</v>
          </cell>
        </row>
        <row r="198">
          <cell r="AA198">
            <v>20.8</v>
          </cell>
          <cell r="AB198" t="str">
            <v>NO SATISFACTORIO</v>
          </cell>
        </row>
        <row r="199">
          <cell r="AA199">
            <v>20.9</v>
          </cell>
          <cell r="AB199" t="str">
            <v>NO SATISFACTORIO</v>
          </cell>
        </row>
        <row r="200">
          <cell r="AA200">
            <v>21</v>
          </cell>
          <cell r="AB200" t="str">
            <v>NO SATISFACTORIO</v>
          </cell>
        </row>
        <row r="201">
          <cell r="AA201">
            <v>21.1</v>
          </cell>
          <cell r="AB201" t="str">
            <v>NO SATISFACTORIO</v>
          </cell>
        </row>
        <row r="202">
          <cell r="AA202">
            <v>21.2</v>
          </cell>
          <cell r="AB202" t="str">
            <v>NO SATISFACTORIO</v>
          </cell>
        </row>
        <row r="203">
          <cell r="AA203">
            <v>21.3</v>
          </cell>
          <cell r="AB203" t="str">
            <v>NO SATISFACTORIO</v>
          </cell>
        </row>
        <row r="204">
          <cell r="AA204">
            <v>21.4</v>
          </cell>
          <cell r="AB204" t="str">
            <v>NO SATISFACTORIO</v>
          </cell>
        </row>
        <row r="205">
          <cell r="AA205">
            <v>21.5</v>
          </cell>
          <cell r="AB205" t="str">
            <v>NO SATISFACTORIO</v>
          </cell>
        </row>
        <row r="206">
          <cell r="AA206">
            <v>21.6</v>
          </cell>
          <cell r="AB206" t="str">
            <v>NO SATISFACTORIO</v>
          </cell>
        </row>
        <row r="207">
          <cell r="AA207">
            <v>21.7</v>
          </cell>
          <cell r="AB207" t="str">
            <v>NO SATISFACTORIO</v>
          </cell>
        </row>
        <row r="208">
          <cell r="AA208">
            <v>21.8</v>
          </cell>
          <cell r="AB208" t="str">
            <v>NO SATISFACTORIO</v>
          </cell>
        </row>
        <row r="209">
          <cell r="AA209">
            <v>21.9</v>
          </cell>
          <cell r="AB209" t="str">
            <v>NO SATISFACTORIO</v>
          </cell>
        </row>
        <row r="210">
          <cell r="AA210">
            <v>22</v>
          </cell>
          <cell r="AB210" t="str">
            <v>NO SATISFACTORIO</v>
          </cell>
        </row>
        <row r="211">
          <cell r="AA211">
            <v>22.1</v>
          </cell>
          <cell r="AB211" t="str">
            <v>NO SATISFACTORIO</v>
          </cell>
        </row>
        <row r="212">
          <cell r="AA212">
            <v>22.2</v>
          </cell>
          <cell r="AB212" t="str">
            <v>NO SATISFACTORIO</v>
          </cell>
        </row>
        <row r="213">
          <cell r="AA213">
            <v>22.3</v>
          </cell>
          <cell r="AB213" t="str">
            <v>NO SATISFACTORIO</v>
          </cell>
        </row>
        <row r="214">
          <cell r="AA214">
            <v>22.4</v>
          </cell>
          <cell r="AB214" t="str">
            <v>NO SATISFACTORIO</v>
          </cell>
        </row>
        <row r="215">
          <cell r="AA215">
            <v>22.5</v>
          </cell>
          <cell r="AB215" t="str">
            <v>NO SATISFACTORIO</v>
          </cell>
        </row>
        <row r="216">
          <cell r="AA216">
            <v>22.6</v>
          </cell>
          <cell r="AB216" t="str">
            <v>NO SATISFACTORIO</v>
          </cell>
        </row>
        <row r="217">
          <cell r="AA217">
            <v>22.7</v>
          </cell>
          <cell r="AB217" t="str">
            <v>NO SATISFACTORIO</v>
          </cell>
        </row>
        <row r="218">
          <cell r="AA218">
            <v>22.8</v>
          </cell>
          <cell r="AB218" t="str">
            <v>NO SATISFACTORIO</v>
          </cell>
        </row>
        <row r="219">
          <cell r="AA219">
            <v>22.9</v>
          </cell>
          <cell r="AB219" t="str">
            <v>NO SATISFACTORIO</v>
          </cell>
        </row>
        <row r="220">
          <cell r="AA220">
            <v>23</v>
          </cell>
          <cell r="AB220" t="str">
            <v>NO SATISFACTORIO</v>
          </cell>
        </row>
        <row r="221">
          <cell r="AA221">
            <v>23.1</v>
          </cell>
          <cell r="AB221" t="str">
            <v>NO SATISFACTORIO</v>
          </cell>
        </row>
        <row r="222">
          <cell r="AA222">
            <v>23.2</v>
          </cell>
          <cell r="AB222" t="str">
            <v>NO SATISFACTORIO</v>
          </cell>
        </row>
        <row r="223">
          <cell r="AA223">
            <v>23.3</v>
          </cell>
          <cell r="AB223" t="str">
            <v>NO SATISFACTORIO</v>
          </cell>
        </row>
        <row r="224">
          <cell r="AA224">
            <v>23.4</v>
          </cell>
          <cell r="AB224" t="str">
            <v>NO SATISFACTORIO</v>
          </cell>
        </row>
        <row r="225">
          <cell r="AA225">
            <v>23.5</v>
          </cell>
          <cell r="AB225" t="str">
            <v>NO SATISFACTORIO</v>
          </cell>
        </row>
        <row r="226">
          <cell r="AA226">
            <v>23.6</v>
          </cell>
          <cell r="AB226" t="str">
            <v>NO SATISFACTORIO</v>
          </cell>
        </row>
        <row r="227">
          <cell r="AA227">
            <v>23.7</v>
          </cell>
          <cell r="AB227" t="str">
            <v>NO SATISFACTORIO</v>
          </cell>
        </row>
        <row r="228">
          <cell r="AA228">
            <v>23.8</v>
          </cell>
          <cell r="AB228" t="str">
            <v>NO SATISFACTORIO</v>
          </cell>
        </row>
        <row r="229">
          <cell r="AA229">
            <v>23.9</v>
          </cell>
          <cell r="AB229" t="str">
            <v>NO SATISFACTORIO</v>
          </cell>
        </row>
        <row r="230">
          <cell r="AA230">
            <v>24</v>
          </cell>
          <cell r="AB230" t="str">
            <v>NO SATISFACTORIO</v>
          </cell>
        </row>
        <row r="231">
          <cell r="AA231">
            <v>24.1</v>
          </cell>
          <cell r="AB231" t="str">
            <v>NO SATISFACTORIO</v>
          </cell>
        </row>
        <row r="232">
          <cell r="AA232">
            <v>24.2</v>
          </cell>
          <cell r="AB232" t="str">
            <v>NO SATISFACTORIO</v>
          </cell>
        </row>
        <row r="233">
          <cell r="AA233">
            <v>24.3</v>
          </cell>
          <cell r="AB233" t="str">
            <v>NO SATISFACTORIO</v>
          </cell>
        </row>
        <row r="234">
          <cell r="AA234">
            <v>24.4</v>
          </cell>
          <cell r="AB234" t="str">
            <v>NO SATISFACTORIO</v>
          </cell>
        </row>
        <row r="235">
          <cell r="AA235">
            <v>24.5</v>
          </cell>
          <cell r="AB235" t="str">
            <v>NO SATISFACTORIO</v>
          </cell>
        </row>
        <row r="236">
          <cell r="AA236">
            <v>24.599999999999898</v>
          </cell>
          <cell r="AB236" t="str">
            <v>NO SATISFACTORIO</v>
          </cell>
        </row>
        <row r="237">
          <cell r="AA237">
            <v>24.6999999999999</v>
          </cell>
          <cell r="AB237" t="str">
            <v>NO SATISFACTORIO</v>
          </cell>
        </row>
        <row r="238">
          <cell r="AA238">
            <v>24.799999999999901</v>
          </cell>
          <cell r="AB238" t="str">
            <v>NO SATISFACTORIO</v>
          </cell>
        </row>
        <row r="239">
          <cell r="AA239">
            <v>24.899999999999899</v>
          </cell>
          <cell r="AB239" t="str">
            <v>NO SATISFACTORIO</v>
          </cell>
        </row>
        <row r="240">
          <cell r="AA240">
            <v>24.999999999999901</v>
          </cell>
          <cell r="AB240" t="str">
            <v>NO SATISFACTORIO</v>
          </cell>
        </row>
        <row r="241">
          <cell r="AA241">
            <v>25.099999999999898</v>
          </cell>
          <cell r="AB241" t="str">
            <v>NO SATISFACTORIO</v>
          </cell>
        </row>
        <row r="242">
          <cell r="AA242">
            <v>25.1999999999999</v>
          </cell>
          <cell r="AB242" t="str">
            <v>NO SATISFACTORIO</v>
          </cell>
        </row>
        <row r="243">
          <cell r="AA243">
            <v>25.299999999999901</v>
          </cell>
          <cell r="AB243" t="str">
            <v>NO SATISFACTORIO</v>
          </cell>
        </row>
        <row r="244">
          <cell r="AA244">
            <v>25.399999999999899</v>
          </cell>
          <cell r="AB244" t="str">
            <v>NO SATISFACTORIO</v>
          </cell>
        </row>
        <row r="245">
          <cell r="AA245">
            <v>25.499999999999901</v>
          </cell>
          <cell r="AB245" t="str">
            <v>NO SATISFACTORIO</v>
          </cell>
        </row>
        <row r="246">
          <cell r="AA246">
            <v>25.599999999999898</v>
          </cell>
          <cell r="AB246" t="str">
            <v>NO SATISFACTORIO</v>
          </cell>
        </row>
        <row r="247">
          <cell r="AA247">
            <v>25.6999999999999</v>
          </cell>
          <cell r="AB247" t="str">
            <v>NO SATISFACTORIO</v>
          </cell>
        </row>
        <row r="248">
          <cell r="AA248">
            <v>25.799999999999901</v>
          </cell>
          <cell r="AB248" t="str">
            <v>NO SATISFACTORIO</v>
          </cell>
        </row>
        <row r="249">
          <cell r="AA249">
            <v>25.899999999999899</v>
          </cell>
          <cell r="AB249" t="str">
            <v>NO SATISFACTORIO</v>
          </cell>
        </row>
        <row r="250">
          <cell r="AA250">
            <v>25.999999999999901</v>
          </cell>
          <cell r="AB250" t="str">
            <v>NO SATISFACTORIO</v>
          </cell>
        </row>
        <row r="251">
          <cell r="AA251">
            <v>26.099999999999898</v>
          </cell>
          <cell r="AB251" t="str">
            <v>NO SATISFACTORIO</v>
          </cell>
        </row>
        <row r="252">
          <cell r="AA252">
            <v>26.1999999999999</v>
          </cell>
          <cell r="AB252" t="str">
            <v>NO SATISFACTORIO</v>
          </cell>
        </row>
        <row r="253">
          <cell r="AA253">
            <v>26.299999999999901</v>
          </cell>
          <cell r="AB253" t="str">
            <v>NO SATISFACTORIO</v>
          </cell>
        </row>
        <row r="254">
          <cell r="AA254">
            <v>26.399999999999899</v>
          </cell>
          <cell r="AB254" t="str">
            <v>NO SATISFACTORIO</v>
          </cell>
        </row>
        <row r="255">
          <cell r="AA255">
            <v>26.499999999999901</v>
          </cell>
          <cell r="AB255" t="str">
            <v>NO SATISFACTORIO</v>
          </cell>
        </row>
        <row r="256">
          <cell r="AA256">
            <v>26.599999999999898</v>
          </cell>
          <cell r="AB256" t="str">
            <v>NO SATISFACTORIO</v>
          </cell>
        </row>
        <row r="257">
          <cell r="AA257">
            <v>26.6999999999999</v>
          </cell>
          <cell r="AB257" t="str">
            <v>NO SATISFACTORIO</v>
          </cell>
        </row>
        <row r="258">
          <cell r="AA258">
            <v>26.799999999999901</v>
          </cell>
          <cell r="AB258" t="str">
            <v>NO SATISFACTORIO</v>
          </cell>
        </row>
        <row r="259">
          <cell r="AA259">
            <v>26.899999999999899</v>
          </cell>
          <cell r="AB259" t="str">
            <v>NO SATISFACTORIO</v>
          </cell>
        </row>
        <row r="260">
          <cell r="AA260">
            <v>26.999999999999901</v>
          </cell>
          <cell r="AB260" t="str">
            <v>NO SATISFACTORIO</v>
          </cell>
        </row>
        <row r="261">
          <cell r="AA261">
            <v>27.099999999999898</v>
          </cell>
          <cell r="AB261" t="str">
            <v>NO SATISFACTORIO</v>
          </cell>
        </row>
        <row r="262">
          <cell r="AA262">
            <v>27.1999999999999</v>
          </cell>
          <cell r="AB262" t="str">
            <v>NO SATISFACTORIO</v>
          </cell>
        </row>
        <row r="263">
          <cell r="AA263">
            <v>27.299999999999901</v>
          </cell>
          <cell r="AB263" t="str">
            <v>NO SATISFACTORIO</v>
          </cell>
        </row>
        <row r="264">
          <cell r="AA264">
            <v>27.399999999999899</v>
          </cell>
          <cell r="AB264" t="str">
            <v>NO SATISFACTORIO</v>
          </cell>
        </row>
        <row r="265">
          <cell r="AA265">
            <v>27.499999999999901</v>
          </cell>
          <cell r="AB265" t="str">
            <v>NO SATISFACTORIO</v>
          </cell>
        </row>
        <row r="266">
          <cell r="AA266">
            <v>27.599999999999898</v>
          </cell>
          <cell r="AB266" t="str">
            <v>NO SATISFACTORIO</v>
          </cell>
        </row>
        <row r="267">
          <cell r="AA267">
            <v>27.6999999999999</v>
          </cell>
          <cell r="AB267" t="str">
            <v>NO SATISFACTORIO</v>
          </cell>
        </row>
        <row r="268">
          <cell r="AA268">
            <v>27.799999999999901</v>
          </cell>
          <cell r="AB268" t="str">
            <v>NO SATISFACTORIO</v>
          </cell>
        </row>
        <row r="269">
          <cell r="AA269">
            <v>27.899999999999899</v>
          </cell>
          <cell r="AB269" t="str">
            <v>NO SATISFACTORIO</v>
          </cell>
        </row>
        <row r="270">
          <cell r="AA270">
            <v>27.999999999999901</v>
          </cell>
          <cell r="AB270" t="str">
            <v>NO SATISFACTORIO</v>
          </cell>
        </row>
        <row r="271">
          <cell r="AA271">
            <v>28.099999999999898</v>
          </cell>
          <cell r="AB271" t="str">
            <v>NO SATISFACTORIO</v>
          </cell>
        </row>
        <row r="272">
          <cell r="AA272">
            <v>28.1999999999999</v>
          </cell>
          <cell r="AB272" t="str">
            <v>NO SATISFACTORIO</v>
          </cell>
        </row>
        <row r="273">
          <cell r="AA273">
            <v>28.299999999999901</v>
          </cell>
          <cell r="AB273" t="str">
            <v>NO SATISFACTORIO</v>
          </cell>
        </row>
        <row r="274">
          <cell r="AA274">
            <v>28.399999999999899</v>
          </cell>
          <cell r="AB274" t="str">
            <v>NO SATISFACTORIO</v>
          </cell>
        </row>
        <row r="275">
          <cell r="AA275">
            <v>28.499999999999901</v>
          </cell>
          <cell r="AB275" t="str">
            <v>NO SATISFACTORIO</v>
          </cell>
        </row>
        <row r="276">
          <cell r="AA276">
            <v>28.599999999999898</v>
          </cell>
          <cell r="AB276" t="str">
            <v>NO SATISFACTORIO</v>
          </cell>
        </row>
        <row r="277">
          <cell r="AA277">
            <v>28.6999999999999</v>
          </cell>
          <cell r="AB277" t="str">
            <v>NO SATISFACTORIO</v>
          </cell>
        </row>
        <row r="278">
          <cell r="AA278">
            <v>28.799999999999901</v>
          </cell>
          <cell r="AB278" t="str">
            <v>NO SATISFACTORIO</v>
          </cell>
        </row>
        <row r="279">
          <cell r="AA279">
            <v>28.899999999999899</v>
          </cell>
          <cell r="AB279" t="str">
            <v>NO SATISFACTORIO</v>
          </cell>
        </row>
        <row r="280">
          <cell r="AA280">
            <v>28.999999999999901</v>
          </cell>
          <cell r="AB280" t="str">
            <v>NO SATISFACTORIO</v>
          </cell>
        </row>
        <row r="281">
          <cell r="AA281">
            <v>29.099999999999898</v>
          </cell>
          <cell r="AB281" t="str">
            <v>NO SATISFACTORIO</v>
          </cell>
        </row>
        <row r="282">
          <cell r="AA282">
            <v>29.1999999999999</v>
          </cell>
          <cell r="AB282" t="str">
            <v>NO SATISFACTORIO</v>
          </cell>
        </row>
        <row r="283">
          <cell r="AA283">
            <v>29.299999999999901</v>
          </cell>
          <cell r="AB283" t="str">
            <v>NO SATISFACTORIO</v>
          </cell>
        </row>
        <row r="284">
          <cell r="AA284">
            <v>29.399999999999899</v>
          </cell>
          <cell r="AB284" t="str">
            <v>NO SATISFACTORIO</v>
          </cell>
        </row>
        <row r="285">
          <cell r="AA285">
            <v>29.499999999999901</v>
          </cell>
          <cell r="AB285" t="str">
            <v>NO SATISFACTORIO</v>
          </cell>
        </row>
        <row r="286">
          <cell r="AA286">
            <v>29.599999999999898</v>
          </cell>
          <cell r="AB286" t="str">
            <v>NO SATISFACTORIO</v>
          </cell>
        </row>
        <row r="287">
          <cell r="AA287">
            <v>29.6999999999999</v>
          </cell>
          <cell r="AB287" t="str">
            <v>NO SATISFACTORIO</v>
          </cell>
        </row>
        <row r="288">
          <cell r="AA288">
            <v>29.799999999999901</v>
          </cell>
          <cell r="AB288" t="str">
            <v>NO SATISFACTORIO</v>
          </cell>
        </row>
        <row r="289">
          <cell r="AA289">
            <v>29.899999999999899</v>
          </cell>
          <cell r="AB289" t="str">
            <v>NO SATISFACTORIO</v>
          </cell>
        </row>
        <row r="290">
          <cell r="AA290">
            <v>29.999999999999901</v>
          </cell>
          <cell r="AB290" t="str">
            <v>NO SATISFACTORIO</v>
          </cell>
        </row>
        <row r="291">
          <cell r="AA291">
            <v>30.099999999999898</v>
          </cell>
          <cell r="AB291" t="str">
            <v>NO SATISFACTORIO</v>
          </cell>
        </row>
        <row r="292">
          <cell r="AA292">
            <v>30.1999999999999</v>
          </cell>
          <cell r="AB292" t="str">
            <v>NO SATISFACTORIO</v>
          </cell>
        </row>
        <row r="293">
          <cell r="AA293">
            <v>30.299999999999901</v>
          </cell>
          <cell r="AB293" t="str">
            <v>NO SATISFACTORIO</v>
          </cell>
        </row>
        <row r="294">
          <cell r="AA294">
            <v>30.399999999999899</v>
          </cell>
          <cell r="AB294" t="str">
            <v>NO SATISFACTORIO</v>
          </cell>
        </row>
        <row r="295">
          <cell r="AA295">
            <v>30.499999999999901</v>
          </cell>
          <cell r="AB295" t="str">
            <v>NO SATISFACTORIO</v>
          </cell>
        </row>
        <row r="296">
          <cell r="AA296">
            <v>30.599999999999898</v>
          </cell>
          <cell r="AB296" t="str">
            <v>NO SATISFACTORIO</v>
          </cell>
        </row>
        <row r="297">
          <cell r="AA297">
            <v>30.6999999999999</v>
          </cell>
          <cell r="AB297" t="str">
            <v>NO SATISFACTORIO</v>
          </cell>
        </row>
        <row r="298">
          <cell r="AA298">
            <v>30.799999999999901</v>
          </cell>
          <cell r="AB298" t="str">
            <v>NO SATISFACTORIO</v>
          </cell>
        </row>
        <row r="299">
          <cell r="AA299">
            <v>30.899999999999899</v>
          </cell>
          <cell r="AB299" t="str">
            <v>NO SATISFACTORIO</v>
          </cell>
        </row>
        <row r="300">
          <cell r="AA300">
            <v>30.999999999999901</v>
          </cell>
          <cell r="AB300" t="str">
            <v>NO SATISFACTORIO</v>
          </cell>
        </row>
        <row r="301">
          <cell r="AA301">
            <v>31.099999999999898</v>
          </cell>
          <cell r="AB301" t="str">
            <v>NO SATISFACTORIO</v>
          </cell>
        </row>
        <row r="302">
          <cell r="AA302">
            <v>31.1999999999999</v>
          </cell>
          <cell r="AB302" t="str">
            <v>NO SATISFACTORIO</v>
          </cell>
        </row>
        <row r="303">
          <cell r="AA303">
            <v>31.299999999999901</v>
          </cell>
          <cell r="AB303" t="str">
            <v>NO SATISFACTORIO</v>
          </cell>
        </row>
        <row r="304">
          <cell r="AA304">
            <v>31.399999999999899</v>
          </cell>
          <cell r="AB304" t="str">
            <v>NO SATISFACTORIO</v>
          </cell>
        </row>
        <row r="305">
          <cell r="AA305">
            <v>31.499999999999901</v>
          </cell>
          <cell r="AB305" t="str">
            <v>NO SATISFACTORIO</v>
          </cell>
        </row>
        <row r="306">
          <cell r="AA306">
            <v>31.599999999999898</v>
          </cell>
          <cell r="AB306" t="str">
            <v>NO SATISFACTORIO</v>
          </cell>
        </row>
        <row r="307">
          <cell r="AA307">
            <v>31.6999999999999</v>
          </cell>
          <cell r="AB307" t="str">
            <v>NO SATISFACTORIO</v>
          </cell>
        </row>
        <row r="308">
          <cell r="AA308">
            <v>31.799999999999901</v>
          </cell>
          <cell r="AB308" t="str">
            <v>NO SATISFACTORIO</v>
          </cell>
        </row>
        <row r="309">
          <cell r="AA309">
            <v>31.899999999999899</v>
          </cell>
          <cell r="AB309" t="str">
            <v>NO SATISFACTORIO</v>
          </cell>
        </row>
        <row r="310">
          <cell r="AA310">
            <v>31.999999999999901</v>
          </cell>
          <cell r="AB310" t="str">
            <v>NO SATISFACTORIO</v>
          </cell>
        </row>
        <row r="311">
          <cell r="AA311">
            <v>32.099999999999902</v>
          </cell>
          <cell r="AB311" t="str">
            <v>NO SATISFACTORIO</v>
          </cell>
        </row>
        <row r="312">
          <cell r="AA312">
            <v>32.199999999999903</v>
          </cell>
          <cell r="AB312" t="str">
            <v>NO SATISFACTORIO</v>
          </cell>
        </row>
        <row r="313">
          <cell r="AA313">
            <v>32.299999999999898</v>
          </cell>
          <cell r="AB313" t="str">
            <v>NO SATISFACTORIO</v>
          </cell>
        </row>
        <row r="314">
          <cell r="AA314">
            <v>32.399999999999899</v>
          </cell>
          <cell r="AB314" t="str">
            <v>NO SATISFACTORIO</v>
          </cell>
        </row>
        <row r="315">
          <cell r="AA315">
            <v>32.499999999999901</v>
          </cell>
          <cell r="AB315" t="str">
            <v>NO SATISFACTORIO</v>
          </cell>
        </row>
        <row r="316">
          <cell r="AA316">
            <v>32.599999999999902</v>
          </cell>
          <cell r="AB316" t="str">
            <v>NO SATISFACTORIO</v>
          </cell>
        </row>
        <row r="317">
          <cell r="AA317">
            <v>32.699999999999903</v>
          </cell>
          <cell r="AB317" t="str">
            <v>NO SATISFACTORIO</v>
          </cell>
        </row>
        <row r="318">
          <cell r="AA318">
            <v>32.799999999999898</v>
          </cell>
          <cell r="AB318" t="str">
            <v>NO SATISFACTORIO</v>
          </cell>
        </row>
        <row r="319">
          <cell r="AA319">
            <v>32.899999999999899</v>
          </cell>
          <cell r="AB319" t="str">
            <v>NO SATISFACTORIO</v>
          </cell>
        </row>
        <row r="320">
          <cell r="AA320">
            <v>32.999999999999901</v>
          </cell>
          <cell r="AB320" t="str">
            <v>NO SATISFACTORIO</v>
          </cell>
        </row>
        <row r="321">
          <cell r="AA321">
            <v>33.099999999999902</v>
          </cell>
          <cell r="AB321" t="str">
            <v>NO SATISFACTORIO</v>
          </cell>
        </row>
        <row r="322">
          <cell r="AA322">
            <v>33.199999999999903</v>
          </cell>
          <cell r="AB322" t="str">
            <v>NO SATISFACTORIO</v>
          </cell>
        </row>
        <row r="323">
          <cell r="AA323">
            <v>33.299999999999898</v>
          </cell>
          <cell r="AB323" t="str">
            <v>NO SATISFACTORIO</v>
          </cell>
        </row>
        <row r="324">
          <cell r="AA324">
            <v>33.399999999999899</v>
          </cell>
          <cell r="AB324" t="str">
            <v>NO SATISFACTORIO</v>
          </cell>
        </row>
        <row r="325">
          <cell r="AA325">
            <v>33.499999999999901</v>
          </cell>
          <cell r="AB325" t="str">
            <v>NO SATISFACTORIO</v>
          </cell>
        </row>
        <row r="326">
          <cell r="AA326">
            <v>33.599999999999902</v>
          </cell>
          <cell r="AB326" t="str">
            <v>NO SATISFACTORIO</v>
          </cell>
        </row>
        <row r="327">
          <cell r="AA327">
            <v>33.699999999999903</v>
          </cell>
          <cell r="AB327" t="str">
            <v>NO SATISFACTORIO</v>
          </cell>
        </row>
        <row r="328">
          <cell r="AA328">
            <v>33.799999999999898</v>
          </cell>
          <cell r="AB328" t="str">
            <v>NO SATISFACTORIO</v>
          </cell>
        </row>
        <row r="329">
          <cell r="AA329">
            <v>33.899999999999899</v>
          </cell>
          <cell r="AB329" t="str">
            <v>NO SATISFACTORIO</v>
          </cell>
        </row>
        <row r="330">
          <cell r="AA330">
            <v>33.999999999999901</v>
          </cell>
          <cell r="AB330" t="str">
            <v>NO SATISFACTORIO</v>
          </cell>
        </row>
        <row r="331">
          <cell r="AA331">
            <v>34.099999999999902</v>
          </cell>
          <cell r="AB331" t="str">
            <v>NO SATISFACTORIO</v>
          </cell>
        </row>
        <row r="332">
          <cell r="AA332">
            <v>34.199999999999903</v>
          </cell>
          <cell r="AB332" t="str">
            <v>NO SATISFACTORIO</v>
          </cell>
        </row>
        <row r="333">
          <cell r="AA333">
            <v>34.299999999999898</v>
          </cell>
          <cell r="AB333" t="str">
            <v>NO SATISFACTORIO</v>
          </cell>
        </row>
        <row r="334">
          <cell r="AA334">
            <v>34.399999999999899</v>
          </cell>
          <cell r="AB334" t="str">
            <v>NO SATISFACTORIO</v>
          </cell>
        </row>
        <row r="335">
          <cell r="AA335">
            <v>34.499999999999901</v>
          </cell>
          <cell r="AB335" t="str">
            <v>NO SATISFACTORIO</v>
          </cell>
        </row>
        <row r="336">
          <cell r="AA336">
            <v>34.599999999999902</v>
          </cell>
          <cell r="AB336" t="str">
            <v>NO SATISFACTORIO</v>
          </cell>
        </row>
        <row r="337">
          <cell r="AA337">
            <v>34.699999999999903</v>
          </cell>
          <cell r="AB337" t="str">
            <v>NO SATISFACTORIO</v>
          </cell>
        </row>
        <row r="338">
          <cell r="AA338">
            <v>34.799999999999898</v>
          </cell>
          <cell r="AB338" t="str">
            <v>NO SATISFACTORIO</v>
          </cell>
        </row>
        <row r="339">
          <cell r="AA339">
            <v>34.899999999999899</v>
          </cell>
          <cell r="AB339" t="str">
            <v>NO SATISFACTORIO</v>
          </cell>
        </row>
        <row r="340">
          <cell r="AA340">
            <v>34.999999999999901</v>
          </cell>
          <cell r="AB340" t="str">
            <v>NO SATISFACTORIO</v>
          </cell>
        </row>
        <row r="341">
          <cell r="AA341">
            <v>35.099999999999902</v>
          </cell>
          <cell r="AB341" t="str">
            <v>NO SATISFACTORIO</v>
          </cell>
        </row>
        <row r="342">
          <cell r="AA342">
            <v>35.199999999999903</v>
          </cell>
          <cell r="AB342" t="str">
            <v>NO SATISFACTORIO</v>
          </cell>
        </row>
        <row r="343">
          <cell r="AA343">
            <v>35.299999999999898</v>
          </cell>
          <cell r="AB343" t="str">
            <v>NO SATISFACTORIO</v>
          </cell>
        </row>
        <row r="344">
          <cell r="AA344">
            <v>35.399999999999899</v>
          </cell>
          <cell r="AB344" t="str">
            <v>NO SATISFACTORIO</v>
          </cell>
        </row>
        <row r="345">
          <cell r="AA345">
            <v>35.499999999999901</v>
          </cell>
          <cell r="AB345" t="str">
            <v>NO SATISFACTORIO</v>
          </cell>
        </row>
        <row r="346">
          <cell r="AA346">
            <v>35.599999999999902</v>
          </cell>
          <cell r="AB346" t="str">
            <v>NO SATISFACTORIO</v>
          </cell>
        </row>
        <row r="347">
          <cell r="AA347">
            <v>35.699999999999903</v>
          </cell>
          <cell r="AB347" t="str">
            <v>NO SATISFACTORIO</v>
          </cell>
        </row>
        <row r="348">
          <cell r="AA348">
            <v>35.799999999999898</v>
          </cell>
          <cell r="AB348" t="str">
            <v>NO SATISFACTORIO</v>
          </cell>
        </row>
        <row r="349">
          <cell r="AA349">
            <v>35.899999999999899</v>
          </cell>
          <cell r="AB349" t="str">
            <v>NO SATISFACTORIO</v>
          </cell>
        </row>
        <row r="350">
          <cell r="AA350">
            <v>35.999999999999901</v>
          </cell>
          <cell r="AB350" t="str">
            <v>NO SATISFACTORIO</v>
          </cell>
        </row>
        <row r="351">
          <cell r="AA351">
            <v>36.099999999999902</v>
          </cell>
          <cell r="AB351" t="str">
            <v>NO SATISFACTORIO</v>
          </cell>
        </row>
        <row r="352">
          <cell r="AA352">
            <v>36.199999999999903</v>
          </cell>
          <cell r="AB352" t="str">
            <v>NO SATISFACTORIO</v>
          </cell>
        </row>
        <row r="353">
          <cell r="AA353">
            <v>36.299999999999898</v>
          </cell>
          <cell r="AB353" t="str">
            <v>NO SATISFACTORIO</v>
          </cell>
        </row>
        <row r="354">
          <cell r="AA354">
            <v>36.399999999999899</v>
          </cell>
          <cell r="AB354" t="str">
            <v>NO SATISFACTORIO</v>
          </cell>
        </row>
        <row r="355">
          <cell r="AA355">
            <v>36.499999999999901</v>
          </cell>
          <cell r="AB355" t="str">
            <v>NO SATISFACTORIO</v>
          </cell>
        </row>
        <row r="356">
          <cell r="AA356">
            <v>36.599999999999902</v>
          </cell>
          <cell r="AB356" t="str">
            <v>NO SATISFACTORIO</v>
          </cell>
        </row>
        <row r="357">
          <cell r="AA357">
            <v>36.699999999999903</v>
          </cell>
          <cell r="AB357" t="str">
            <v>NO SATISFACTORIO</v>
          </cell>
        </row>
        <row r="358">
          <cell r="AA358">
            <v>36.799999999999898</v>
          </cell>
          <cell r="AB358" t="str">
            <v>NO SATISFACTORIO</v>
          </cell>
        </row>
        <row r="359">
          <cell r="AA359">
            <v>36.899999999999899</v>
          </cell>
          <cell r="AB359" t="str">
            <v>NO SATISFACTORIO</v>
          </cell>
        </row>
        <row r="360">
          <cell r="AA360">
            <v>36.999999999999901</v>
          </cell>
          <cell r="AB360" t="str">
            <v>NO SATISFACTORIO</v>
          </cell>
        </row>
        <row r="361">
          <cell r="AA361">
            <v>37.099999999999902</v>
          </cell>
          <cell r="AB361" t="str">
            <v>NO SATISFACTORIO</v>
          </cell>
        </row>
        <row r="362">
          <cell r="AA362">
            <v>37.199999999999903</v>
          </cell>
          <cell r="AB362" t="str">
            <v>NO SATISFACTORIO</v>
          </cell>
        </row>
        <row r="363">
          <cell r="AA363">
            <v>37.299999999999898</v>
          </cell>
          <cell r="AB363" t="str">
            <v>NO SATISFACTORIO</v>
          </cell>
        </row>
        <row r="364">
          <cell r="AA364">
            <v>37.399999999999899</v>
          </cell>
          <cell r="AB364" t="str">
            <v>NO SATISFACTORIO</v>
          </cell>
        </row>
        <row r="365">
          <cell r="AA365">
            <v>37.499999999999901</v>
          </cell>
          <cell r="AB365" t="str">
            <v>NO SATISFACTORIO</v>
          </cell>
        </row>
        <row r="366">
          <cell r="AA366">
            <v>37.599999999999902</v>
          </cell>
          <cell r="AB366" t="str">
            <v>NO SATISFACTORIO</v>
          </cell>
        </row>
        <row r="367">
          <cell r="AA367">
            <v>37.699999999999903</v>
          </cell>
          <cell r="AB367" t="str">
            <v>NO SATISFACTORIO</v>
          </cell>
        </row>
        <row r="368">
          <cell r="AA368">
            <v>37.799999999999898</v>
          </cell>
          <cell r="AB368" t="str">
            <v>NO SATISFACTORIO</v>
          </cell>
        </row>
        <row r="369">
          <cell r="AA369">
            <v>37.899999999999899</v>
          </cell>
          <cell r="AB369" t="str">
            <v>NO SATISFACTORIO</v>
          </cell>
        </row>
        <row r="370">
          <cell r="AA370">
            <v>37.999999999999901</v>
          </cell>
          <cell r="AB370" t="str">
            <v>NO SATISFACTORIO</v>
          </cell>
        </row>
        <row r="371">
          <cell r="AA371">
            <v>38.099999999999902</v>
          </cell>
          <cell r="AB371" t="str">
            <v>NO SATISFACTORIO</v>
          </cell>
        </row>
        <row r="372">
          <cell r="AA372">
            <v>38.199999999999903</v>
          </cell>
          <cell r="AB372" t="str">
            <v>NO SATISFACTORIO</v>
          </cell>
        </row>
        <row r="373">
          <cell r="AA373">
            <v>38.299999999999898</v>
          </cell>
          <cell r="AB373" t="str">
            <v>NO SATISFACTORIO</v>
          </cell>
        </row>
        <row r="374">
          <cell r="AA374">
            <v>38.399999999999899</v>
          </cell>
          <cell r="AB374" t="str">
            <v>NO SATISFACTORIO</v>
          </cell>
        </row>
        <row r="375">
          <cell r="AA375">
            <v>38.499999999999901</v>
          </cell>
          <cell r="AB375" t="str">
            <v>NO SATISFACTORIO</v>
          </cell>
        </row>
        <row r="376">
          <cell r="AA376">
            <v>38.599999999999902</v>
          </cell>
          <cell r="AB376" t="str">
            <v>NO SATISFACTORIO</v>
          </cell>
        </row>
        <row r="377">
          <cell r="AA377">
            <v>38.699999999999903</v>
          </cell>
          <cell r="AB377" t="str">
            <v>NO SATISFACTORIO</v>
          </cell>
        </row>
        <row r="378">
          <cell r="AA378">
            <v>38.799999999999898</v>
          </cell>
          <cell r="AB378" t="str">
            <v>NO SATISFACTORIO</v>
          </cell>
        </row>
        <row r="379">
          <cell r="AA379">
            <v>38.899999999999899</v>
          </cell>
          <cell r="AB379" t="str">
            <v>NO SATISFACTORIO</v>
          </cell>
        </row>
        <row r="380">
          <cell r="AA380">
            <v>38.999999999999901</v>
          </cell>
          <cell r="AB380" t="str">
            <v>NO SATISFACTORIO</v>
          </cell>
        </row>
        <row r="381">
          <cell r="AA381">
            <v>39.099999999999902</v>
          </cell>
          <cell r="AB381" t="str">
            <v>NO SATISFACTORIO</v>
          </cell>
        </row>
        <row r="382">
          <cell r="AA382">
            <v>39.199999999999903</v>
          </cell>
          <cell r="AB382" t="str">
            <v>NO SATISFACTORIO</v>
          </cell>
        </row>
        <row r="383">
          <cell r="AA383">
            <v>39.299999999999898</v>
          </cell>
          <cell r="AB383" t="str">
            <v>NO SATISFACTORIO</v>
          </cell>
        </row>
        <row r="384">
          <cell r="AA384">
            <v>39.399999999999899</v>
          </cell>
          <cell r="AB384" t="str">
            <v>NO SATISFACTORIO</v>
          </cell>
        </row>
        <row r="385">
          <cell r="AA385">
            <v>39.499999999999901</v>
          </cell>
          <cell r="AB385" t="str">
            <v>NO SATISFACTORIO</v>
          </cell>
        </row>
        <row r="386">
          <cell r="AA386">
            <v>39.599999999999902</v>
          </cell>
          <cell r="AB386" t="str">
            <v>NO SATISFACTORIO</v>
          </cell>
        </row>
        <row r="387">
          <cell r="AA387">
            <v>39.699999999999903</v>
          </cell>
          <cell r="AB387" t="str">
            <v>NO SATISFACTORIO</v>
          </cell>
        </row>
        <row r="388">
          <cell r="AA388">
            <v>39.799999999999898</v>
          </cell>
          <cell r="AB388" t="str">
            <v>NO SATISFACTORIO</v>
          </cell>
        </row>
        <row r="389">
          <cell r="AA389">
            <v>39.899999999999899</v>
          </cell>
          <cell r="AB389" t="str">
            <v>NO SATISFACTORIO</v>
          </cell>
        </row>
        <row r="390">
          <cell r="AA390">
            <v>39.999999999999901</v>
          </cell>
          <cell r="AB390" t="str">
            <v>NO SATISFACTORIO</v>
          </cell>
        </row>
        <row r="391">
          <cell r="AA391">
            <v>40.099999999999902</v>
          </cell>
          <cell r="AB391" t="str">
            <v>NO SATISFACTORIO</v>
          </cell>
        </row>
        <row r="392">
          <cell r="AA392">
            <v>40.199999999999903</v>
          </cell>
          <cell r="AB392" t="str">
            <v>NO SATISFACTORIO</v>
          </cell>
        </row>
        <row r="393">
          <cell r="AA393">
            <v>40.299999999999898</v>
          </cell>
          <cell r="AB393" t="str">
            <v>NO SATISFACTORIO</v>
          </cell>
        </row>
        <row r="394">
          <cell r="AA394">
            <v>40.399999999999899</v>
          </cell>
          <cell r="AB394" t="str">
            <v>NO SATISFACTORIO</v>
          </cell>
        </row>
        <row r="395">
          <cell r="AA395">
            <v>40.499999999999901</v>
          </cell>
          <cell r="AB395" t="str">
            <v>NO SATISFACTORIO</v>
          </cell>
        </row>
        <row r="396">
          <cell r="AA396">
            <v>40.599999999999902</v>
          </cell>
          <cell r="AB396" t="str">
            <v>NO SATISFACTORIO</v>
          </cell>
        </row>
        <row r="397">
          <cell r="AA397">
            <v>40.699999999999903</v>
          </cell>
          <cell r="AB397" t="str">
            <v>NO SATISFACTORIO</v>
          </cell>
        </row>
        <row r="398">
          <cell r="AA398">
            <v>40.799999999999898</v>
          </cell>
          <cell r="AB398" t="str">
            <v>NO SATISFACTORIO</v>
          </cell>
        </row>
        <row r="399">
          <cell r="AA399">
            <v>40.899999999999899</v>
          </cell>
          <cell r="AB399" t="str">
            <v>NO SATISFACTORIO</v>
          </cell>
        </row>
        <row r="400">
          <cell r="AA400">
            <v>40.999999999999901</v>
          </cell>
          <cell r="AB400" t="str">
            <v>NO SATISFACTORIO</v>
          </cell>
        </row>
        <row r="401">
          <cell r="AA401">
            <v>41.099999999999902</v>
          </cell>
          <cell r="AB401" t="str">
            <v>NO SATISFACTORIO</v>
          </cell>
        </row>
        <row r="402">
          <cell r="AA402">
            <v>41.199999999999903</v>
          </cell>
          <cell r="AB402" t="str">
            <v>NO SATISFACTORIO</v>
          </cell>
        </row>
        <row r="403">
          <cell r="AA403">
            <v>41.299999999999898</v>
          </cell>
          <cell r="AB403" t="str">
            <v>NO SATISFACTORIO</v>
          </cell>
        </row>
        <row r="404">
          <cell r="AA404">
            <v>41.399999999999899</v>
          </cell>
          <cell r="AB404" t="str">
            <v>NO SATISFACTORIO</v>
          </cell>
        </row>
        <row r="405">
          <cell r="AA405">
            <v>41.499999999999901</v>
          </cell>
          <cell r="AB405" t="str">
            <v>NO SATISFACTORIO</v>
          </cell>
        </row>
        <row r="406">
          <cell r="AA406">
            <v>41.599999999999902</v>
          </cell>
          <cell r="AB406" t="str">
            <v>NO SATISFACTORIO</v>
          </cell>
        </row>
        <row r="407">
          <cell r="AA407">
            <v>41.699999999999903</v>
          </cell>
          <cell r="AB407" t="str">
            <v>NO SATISFACTORIO</v>
          </cell>
        </row>
        <row r="408">
          <cell r="AA408">
            <v>41.799999999999898</v>
          </cell>
          <cell r="AB408" t="str">
            <v>NO SATISFACTORIO</v>
          </cell>
        </row>
        <row r="409">
          <cell r="AA409">
            <v>41.899999999999899</v>
          </cell>
          <cell r="AB409" t="str">
            <v>NO SATISFACTORIO</v>
          </cell>
        </row>
        <row r="410">
          <cell r="AA410">
            <v>41.999999999999901</v>
          </cell>
          <cell r="AB410" t="str">
            <v>NO SATISFACTORIO</v>
          </cell>
        </row>
        <row r="411">
          <cell r="AA411">
            <v>42.099999999999902</v>
          </cell>
          <cell r="AB411" t="str">
            <v>NO SATISFACTORIO</v>
          </cell>
        </row>
        <row r="412">
          <cell r="AA412">
            <v>42.199999999999903</v>
          </cell>
          <cell r="AB412" t="str">
            <v>NO SATISFACTORIO</v>
          </cell>
        </row>
        <row r="413">
          <cell r="AA413">
            <v>42.299999999999898</v>
          </cell>
          <cell r="AB413" t="str">
            <v>NO SATISFACTORIO</v>
          </cell>
        </row>
        <row r="414">
          <cell r="AA414">
            <v>42.399999999999899</v>
          </cell>
          <cell r="AB414" t="str">
            <v>NO SATISFACTORIO</v>
          </cell>
        </row>
        <row r="415">
          <cell r="AA415">
            <v>42.499999999999901</v>
          </cell>
          <cell r="AB415" t="str">
            <v>NO SATISFACTORIO</v>
          </cell>
        </row>
        <row r="416">
          <cell r="AA416">
            <v>42.599999999999902</v>
          </cell>
          <cell r="AB416" t="str">
            <v>NO SATISFACTORIO</v>
          </cell>
        </row>
        <row r="417">
          <cell r="AA417">
            <v>42.699999999999903</v>
          </cell>
          <cell r="AB417" t="str">
            <v>NO SATISFACTORIO</v>
          </cell>
        </row>
        <row r="418">
          <cell r="AA418">
            <v>42.799999999999898</v>
          </cell>
          <cell r="AB418" t="str">
            <v>NO SATISFACTORIO</v>
          </cell>
        </row>
        <row r="419">
          <cell r="AA419">
            <v>42.899999999999899</v>
          </cell>
          <cell r="AB419" t="str">
            <v>NO SATISFACTORIO</v>
          </cell>
        </row>
        <row r="420">
          <cell r="AA420">
            <v>42.999999999999901</v>
          </cell>
          <cell r="AB420" t="str">
            <v>NO SATISFACTORIO</v>
          </cell>
        </row>
        <row r="421">
          <cell r="AA421">
            <v>43.099999999999902</v>
          </cell>
          <cell r="AB421" t="str">
            <v>NO SATISFACTORIO</v>
          </cell>
        </row>
        <row r="422">
          <cell r="AA422">
            <v>43.199999999999903</v>
          </cell>
          <cell r="AB422" t="str">
            <v>NO SATISFACTORIO</v>
          </cell>
        </row>
        <row r="423">
          <cell r="AA423">
            <v>43.299999999999898</v>
          </cell>
          <cell r="AB423" t="str">
            <v>NO SATISFACTORIO</v>
          </cell>
        </row>
        <row r="424">
          <cell r="AA424">
            <v>43.399999999999899</v>
          </cell>
          <cell r="AB424" t="str">
            <v>NO SATISFACTORIO</v>
          </cell>
        </row>
        <row r="425">
          <cell r="AA425">
            <v>43.499999999999901</v>
          </cell>
          <cell r="AB425" t="str">
            <v>NO SATISFACTORIO</v>
          </cell>
        </row>
        <row r="426">
          <cell r="AA426">
            <v>43.599999999999902</v>
          </cell>
          <cell r="AB426" t="str">
            <v>NO SATISFACTORIO</v>
          </cell>
        </row>
        <row r="427">
          <cell r="AA427">
            <v>43.699999999999903</v>
          </cell>
          <cell r="AB427" t="str">
            <v>NO SATISFACTORIO</v>
          </cell>
        </row>
        <row r="428">
          <cell r="AA428">
            <v>43.799999999999898</v>
          </cell>
          <cell r="AB428" t="str">
            <v>NO SATISFACTORIO</v>
          </cell>
        </row>
        <row r="429">
          <cell r="AA429">
            <v>43.899999999999899</v>
          </cell>
          <cell r="AB429" t="str">
            <v>NO SATISFACTORIO</v>
          </cell>
        </row>
        <row r="430">
          <cell r="AA430">
            <v>43.999999999999901</v>
          </cell>
          <cell r="AB430" t="str">
            <v>NO SATISFACTORIO</v>
          </cell>
        </row>
        <row r="431">
          <cell r="AA431">
            <v>44.099999999999902</v>
          </cell>
          <cell r="AB431" t="str">
            <v>NO SATISFACTORIO</v>
          </cell>
        </row>
        <row r="432">
          <cell r="AA432">
            <v>44.199999999999903</v>
          </cell>
          <cell r="AB432" t="str">
            <v>NO SATISFACTORIO</v>
          </cell>
        </row>
        <row r="433">
          <cell r="AA433">
            <v>44.299999999999898</v>
          </cell>
          <cell r="AB433" t="str">
            <v>NO SATISFACTORIO</v>
          </cell>
        </row>
        <row r="434">
          <cell r="AA434">
            <v>44.399999999999899</v>
          </cell>
          <cell r="AB434" t="str">
            <v>NO SATISFACTORIO</v>
          </cell>
        </row>
        <row r="435">
          <cell r="AA435">
            <v>44.499999999999901</v>
          </cell>
          <cell r="AB435" t="str">
            <v>NO SATISFACTORIO</v>
          </cell>
        </row>
        <row r="436">
          <cell r="AA436">
            <v>44.599999999999902</v>
          </cell>
          <cell r="AB436" t="str">
            <v>NO SATISFACTORIO</v>
          </cell>
        </row>
        <row r="437">
          <cell r="AA437">
            <v>44.699999999999903</v>
          </cell>
          <cell r="AB437" t="str">
            <v>NO SATISFACTORIO</v>
          </cell>
        </row>
        <row r="438">
          <cell r="AA438">
            <v>44.799999999999898</v>
          </cell>
          <cell r="AB438" t="str">
            <v>NO SATISFACTORIO</v>
          </cell>
        </row>
        <row r="439">
          <cell r="AA439">
            <v>44.899999999999899</v>
          </cell>
          <cell r="AB439" t="str">
            <v>NO SATISFACTORIO</v>
          </cell>
        </row>
        <row r="440">
          <cell r="AA440">
            <v>44.999999999999901</v>
          </cell>
          <cell r="AB440" t="str">
            <v>NO SATISFACTORIO</v>
          </cell>
        </row>
        <row r="441">
          <cell r="AA441">
            <v>45.099999999999902</v>
          </cell>
          <cell r="AB441" t="str">
            <v>NO SATISFACTORIO</v>
          </cell>
        </row>
        <row r="442">
          <cell r="AA442">
            <v>45.199999999999903</v>
          </cell>
          <cell r="AB442" t="str">
            <v>NO SATISFACTORIO</v>
          </cell>
        </row>
        <row r="443">
          <cell r="AA443">
            <v>45.299999999999898</v>
          </cell>
          <cell r="AB443" t="str">
            <v>NO SATISFACTORIO</v>
          </cell>
        </row>
        <row r="444">
          <cell r="AA444">
            <v>45.399999999999899</v>
          </cell>
          <cell r="AB444" t="str">
            <v>NO SATISFACTORIO</v>
          </cell>
        </row>
        <row r="445">
          <cell r="AA445">
            <v>45.499999999999901</v>
          </cell>
          <cell r="AB445" t="str">
            <v>NO SATISFACTORIO</v>
          </cell>
        </row>
        <row r="446">
          <cell r="AA446">
            <v>45.599999999999902</v>
          </cell>
          <cell r="AB446" t="str">
            <v>NO SATISFACTORIO</v>
          </cell>
        </row>
        <row r="447">
          <cell r="AA447">
            <v>45.699999999999903</v>
          </cell>
          <cell r="AB447" t="str">
            <v>NO SATISFACTORIO</v>
          </cell>
        </row>
        <row r="448">
          <cell r="AA448">
            <v>45.799999999999898</v>
          </cell>
          <cell r="AB448" t="str">
            <v>NO SATISFACTORIO</v>
          </cell>
        </row>
        <row r="449">
          <cell r="AA449">
            <v>45.899999999999899</v>
          </cell>
          <cell r="AB449" t="str">
            <v>NO SATISFACTORIO</v>
          </cell>
        </row>
        <row r="450">
          <cell r="AA450">
            <v>45.999999999999901</v>
          </cell>
          <cell r="AB450" t="str">
            <v>NO SATISFACTORIO</v>
          </cell>
        </row>
        <row r="451">
          <cell r="AA451">
            <v>46.099999999999902</v>
          </cell>
          <cell r="AB451" t="str">
            <v>NO SATISFACTORIO</v>
          </cell>
        </row>
        <row r="452">
          <cell r="AA452">
            <v>46.199999999999903</v>
          </cell>
          <cell r="AB452" t="str">
            <v>NO SATISFACTORIO</v>
          </cell>
        </row>
        <row r="453">
          <cell r="AA453">
            <v>46.299999999999898</v>
          </cell>
          <cell r="AB453" t="str">
            <v>NO SATISFACTORIO</v>
          </cell>
        </row>
        <row r="454">
          <cell r="AA454">
            <v>46.399999999999899</v>
          </cell>
          <cell r="AB454" t="str">
            <v>NO SATISFACTORIO</v>
          </cell>
        </row>
        <row r="455">
          <cell r="AA455">
            <v>46.499999999999901</v>
          </cell>
          <cell r="AB455" t="str">
            <v>NO SATISFACTORIO</v>
          </cell>
        </row>
        <row r="456">
          <cell r="AA456">
            <v>46.599999999999902</v>
          </cell>
          <cell r="AB456" t="str">
            <v>NO SATISFACTORIO</v>
          </cell>
        </row>
        <row r="457">
          <cell r="AA457">
            <v>46.699999999999903</v>
          </cell>
          <cell r="AB457" t="str">
            <v>NO SATISFACTORIO</v>
          </cell>
        </row>
        <row r="458">
          <cell r="AA458">
            <v>46.799999999999898</v>
          </cell>
          <cell r="AB458" t="str">
            <v>NO SATISFACTORIO</v>
          </cell>
        </row>
        <row r="459">
          <cell r="AA459">
            <v>46.899999999999899</v>
          </cell>
          <cell r="AB459" t="str">
            <v>NO SATISFACTORIO</v>
          </cell>
        </row>
        <row r="460">
          <cell r="AA460">
            <v>46.999999999999901</v>
          </cell>
          <cell r="AB460" t="str">
            <v>NO SATISFACTORIO</v>
          </cell>
        </row>
        <row r="461">
          <cell r="AA461">
            <v>47.099999999999902</v>
          </cell>
          <cell r="AB461" t="str">
            <v>NO SATISFACTORIO</v>
          </cell>
        </row>
        <row r="462">
          <cell r="AA462">
            <v>47.199999999999903</v>
          </cell>
          <cell r="AB462" t="str">
            <v>NO SATISFACTORIO</v>
          </cell>
        </row>
        <row r="463">
          <cell r="AA463">
            <v>47.299999999999898</v>
          </cell>
          <cell r="AB463" t="str">
            <v>NO SATISFACTORIO</v>
          </cell>
        </row>
        <row r="464">
          <cell r="AA464">
            <v>47.399999999999899</v>
          </cell>
          <cell r="AB464" t="str">
            <v>NO SATISFACTORIO</v>
          </cell>
        </row>
        <row r="465">
          <cell r="AA465">
            <v>47.499999999999901</v>
          </cell>
          <cell r="AB465" t="str">
            <v>NO SATISFACTORIO</v>
          </cell>
        </row>
        <row r="466">
          <cell r="AA466">
            <v>47.599999999999902</v>
          </cell>
          <cell r="AB466" t="str">
            <v>NO SATISFACTORIO</v>
          </cell>
        </row>
        <row r="467">
          <cell r="AA467">
            <v>47.699999999999903</v>
          </cell>
          <cell r="AB467" t="str">
            <v>NO SATISFACTORIO</v>
          </cell>
        </row>
        <row r="468">
          <cell r="AA468">
            <v>47.799999999999898</v>
          </cell>
          <cell r="AB468" t="str">
            <v>NO SATISFACTORIO</v>
          </cell>
        </row>
        <row r="469">
          <cell r="AA469">
            <v>47.899999999999899</v>
          </cell>
          <cell r="AB469" t="str">
            <v>NO SATISFACTORIO</v>
          </cell>
        </row>
        <row r="470">
          <cell r="AA470">
            <v>47.999999999999901</v>
          </cell>
          <cell r="AB470" t="str">
            <v>NO SATISFACTORIO</v>
          </cell>
        </row>
        <row r="471">
          <cell r="AA471">
            <v>48.099999999999902</v>
          </cell>
          <cell r="AB471" t="str">
            <v>NO SATISFACTORIO</v>
          </cell>
        </row>
        <row r="472">
          <cell r="AA472">
            <v>48.199999999999903</v>
          </cell>
          <cell r="AB472" t="str">
            <v>NO SATISFACTORIO</v>
          </cell>
        </row>
        <row r="473">
          <cell r="AA473">
            <v>48.299999999999898</v>
          </cell>
          <cell r="AB473" t="str">
            <v>NO SATISFACTORIO</v>
          </cell>
        </row>
        <row r="474">
          <cell r="AA474">
            <v>48.399999999999899</v>
          </cell>
          <cell r="AB474" t="str">
            <v>NO SATISFACTORIO</v>
          </cell>
        </row>
        <row r="475">
          <cell r="AA475">
            <v>48.499999999999901</v>
          </cell>
          <cell r="AB475" t="str">
            <v>NO SATISFACTORIO</v>
          </cell>
        </row>
        <row r="476">
          <cell r="AA476">
            <v>48.599999999999902</v>
          </cell>
          <cell r="AB476" t="str">
            <v>NO SATISFACTORIO</v>
          </cell>
        </row>
        <row r="477">
          <cell r="AA477">
            <v>48.699999999999903</v>
          </cell>
          <cell r="AB477" t="str">
            <v>NO SATISFACTORIO</v>
          </cell>
        </row>
        <row r="478">
          <cell r="AA478">
            <v>48.799999999999898</v>
          </cell>
          <cell r="AB478" t="str">
            <v>NO SATISFACTORIO</v>
          </cell>
        </row>
        <row r="479">
          <cell r="AA479">
            <v>48.899999999999899</v>
          </cell>
          <cell r="AB479" t="str">
            <v>NO SATISFACTORIO</v>
          </cell>
        </row>
        <row r="480">
          <cell r="AA480">
            <v>48.999999999999901</v>
          </cell>
          <cell r="AB480" t="str">
            <v>NO SATISFACTORIO</v>
          </cell>
        </row>
        <row r="481">
          <cell r="AA481">
            <v>49.099999999999902</v>
          </cell>
          <cell r="AB481" t="str">
            <v>NO SATISFACTORIO</v>
          </cell>
        </row>
        <row r="482">
          <cell r="AA482">
            <v>49.199999999999903</v>
          </cell>
          <cell r="AB482" t="str">
            <v>NO SATISFACTORIO</v>
          </cell>
        </row>
        <row r="483">
          <cell r="AA483">
            <v>49.299999999999898</v>
          </cell>
          <cell r="AB483" t="str">
            <v>NO SATISFACTORIO</v>
          </cell>
        </row>
        <row r="484">
          <cell r="AA484">
            <v>49.399999999999899</v>
          </cell>
          <cell r="AB484" t="str">
            <v>NO SATISFACTORIO</v>
          </cell>
        </row>
        <row r="485">
          <cell r="AA485">
            <v>49.499999999999901</v>
          </cell>
          <cell r="AB485" t="str">
            <v>NO SATISFACTORIO</v>
          </cell>
        </row>
        <row r="486">
          <cell r="AA486">
            <v>49.599999999999902</v>
          </cell>
          <cell r="AB486" t="str">
            <v>NO SATISFACTORIO</v>
          </cell>
        </row>
        <row r="487">
          <cell r="AA487">
            <v>49.699999999999903</v>
          </cell>
          <cell r="AB487" t="str">
            <v>NO SATISFACTORIO</v>
          </cell>
        </row>
        <row r="488">
          <cell r="AA488">
            <v>49.799999999999898</v>
          </cell>
          <cell r="AB488" t="str">
            <v>NO SATISFACTORIO</v>
          </cell>
        </row>
        <row r="489">
          <cell r="AA489">
            <v>49.899999999999899</v>
          </cell>
          <cell r="AB489" t="str">
            <v>NO SATISFACTORIO</v>
          </cell>
        </row>
        <row r="490">
          <cell r="AA490">
            <v>49.999999999999901</v>
          </cell>
          <cell r="AB490" t="str">
            <v>NO SATISFACTORIO</v>
          </cell>
        </row>
        <row r="491">
          <cell r="AA491">
            <v>50.099999999999902</v>
          </cell>
          <cell r="AB491" t="str">
            <v>NO SATISFACTORIO</v>
          </cell>
        </row>
        <row r="492">
          <cell r="AA492">
            <v>50.199999999999903</v>
          </cell>
          <cell r="AB492" t="str">
            <v>NO SATISFACTORIO</v>
          </cell>
        </row>
        <row r="493">
          <cell r="AA493">
            <v>50.299999999999898</v>
          </cell>
          <cell r="AB493" t="str">
            <v>NO SATISFACTORIO</v>
          </cell>
        </row>
        <row r="494">
          <cell r="AA494">
            <v>50.399999999999899</v>
          </cell>
          <cell r="AB494" t="str">
            <v>NO SATISFACTORIO</v>
          </cell>
        </row>
        <row r="495">
          <cell r="AA495">
            <v>50.499999999999901</v>
          </cell>
          <cell r="AB495" t="str">
            <v>NO SATISFACTORIO</v>
          </cell>
        </row>
        <row r="496">
          <cell r="AA496">
            <v>50.599999999999902</v>
          </cell>
          <cell r="AB496" t="str">
            <v>NO SATISFACTORIO</v>
          </cell>
        </row>
        <row r="497">
          <cell r="AA497">
            <v>50.699999999999903</v>
          </cell>
          <cell r="AB497" t="str">
            <v>NO SATISFACTORIO</v>
          </cell>
        </row>
        <row r="498">
          <cell r="AA498">
            <v>50.799999999999898</v>
          </cell>
          <cell r="AB498" t="str">
            <v>NO SATISFACTORIO</v>
          </cell>
        </row>
        <row r="499">
          <cell r="AA499">
            <v>50.899999999999899</v>
          </cell>
          <cell r="AB499" t="str">
            <v>NO SATISFACTORIO</v>
          </cell>
        </row>
        <row r="500">
          <cell r="AA500">
            <v>50.999999999999901</v>
          </cell>
          <cell r="AB500" t="str">
            <v>NO SATISFACTORIO</v>
          </cell>
        </row>
        <row r="501">
          <cell r="AA501">
            <v>51.099999999999902</v>
          </cell>
          <cell r="AB501" t="str">
            <v>NO SATISFACTORIO</v>
          </cell>
        </row>
        <row r="502">
          <cell r="AA502">
            <v>51.199999999999903</v>
          </cell>
          <cell r="AB502" t="str">
            <v>NO SATISFACTORIO</v>
          </cell>
        </row>
        <row r="503">
          <cell r="AA503">
            <v>51.299999999999898</v>
          </cell>
          <cell r="AB503" t="str">
            <v>NO SATISFACTORIO</v>
          </cell>
        </row>
        <row r="504">
          <cell r="AA504">
            <v>51.399999999999899</v>
          </cell>
          <cell r="AB504" t="str">
            <v>NO SATISFACTORIO</v>
          </cell>
        </row>
        <row r="505">
          <cell r="AA505">
            <v>51.499999999999901</v>
          </cell>
          <cell r="AB505" t="str">
            <v>NO SATISFACTORIO</v>
          </cell>
        </row>
        <row r="506">
          <cell r="AA506">
            <v>51.599999999999902</v>
          </cell>
          <cell r="AB506" t="str">
            <v>NO SATISFACTORIO</v>
          </cell>
        </row>
        <row r="507">
          <cell r="AA507">
            <v>51.699999999999903</v>
          </cell>
          <cell r="AB507" t="str">
            <v>NO SATISFACTORIO</v>
          </cell>
        </row>
        <row r="508">
          <cell r="AA508">
            <v>51.799999999999898</v>
          </cell>
          <cell r="AB508" t="str">
            <v>NO SATISFACTORIO</v>
          </cell>
        </row>
        <row r="509">
          <cell r="AA509">
            <v>51.8999999999998</v>
          </cell>
          <cell r="AB509" t="str">
            <v>NO SATISFACTORIO</v>
          </cell>
        </row>
        <row r="510">
          <cell r="AA510">
            <v>51.999999999999901</v>
          </cell>
          <cell r="AB510" t="str">
            <v>NO SATISFACTORIO</v>
          </cell>
        </row>
        <row r="511">
          <cell r="AA511">
            <v>52.099999999999902</v>
          </cell>
          <cell r="AB511" t="str">
            <v>NO SATISFACTORIO</v>
          </cell>
        </row>
        <row r="512">
          <cell r="AA512">
            <v>52.199999999999903</v>
          </cell>
          <cell r="AB512" t="str">
            <v>NO SATISFACTORIO</v>
          </cell>
        </row>
        <row r="513">
          <cell r="AA513">
            <v>52.299999999999898</v>
          </cell>
          <cell r="AB513" t="str">
            <v>NO SATISFACTORIO</v>
          </cell>
        </row>
        <row r="514">
          <cell r="AA514">
            <v>52.3999999999998</v>
          </cell>
          <cell r="AB514" t="str">
            <v>NO SATISFACTORIO</v>
          </cell>
        </row>
        <row r="515">
          <cell r="AA515">
            <v>52.499999999999901</v>
          </cell>
          <cell r="AB515" t="str">
            <v>NO SATISFACTORIO</v>
          </cell>
        </row>
        <row r="516">
          <cell r="AA516">
            <v>52.599999999999902</v>
          </cell>
          <cell r="AB516" t="str">
            <v>NO SATISFACTORIO</v>
          </cell>
        </row>
        <row r="517">
          <cell r="AA517">
            <v>52.699999999999797</v>
          </cell>
          <cell r="AB517" t="str">
            <v>NO SATISFACTORIO</v>
          </cell>
        </row>
        <row r="518">
          <cell r="AA518">
            <v>52.799999999999798</v>
          </cell>
          <cell r="AB518" t="str">
            <v>NO SATISFACTORIO</v>
          </cell>
        </row>
        <row r="519">
          <cell r="AA519">
            <v>52.8999999999998</v>
          </cell>
          <cell r="AB519" t="str">
            <v>NO SATISFACTORIO</v>
          </cell>
        </row>
        <row r="520">
          <cell r="AA520">
            <v>52.999999999999901</v>
          </cell>
          <cell r="AB520" t="str">
            <v>NO SATISFACTORIO</v>
          </cell>
        </row>
        <row r="521">
          <cell r="AA521">
            <v>53.099999999999902</v>
          </cell>
          <cell r="AB521" t="str">
            <v>NO SATISFACTORIO</v>
          </cell>
        </row>
        <row r="522">
          <cell r="AA522">
            <v>53.199999999999797</v>
          </cell>
          <cell r="AB522" t="str">
            <v>NO SATISFACTORIO</v>
          </cell>
        </row>
        <row r="523">
          <cell r="AA523">
            <v>53.299999999999798</v>
          </cell>
          <cell r="AB523" t="str">
            <v>NO SATISFACTORIO</v>
          </cell>
        </row>
        <row r="524">
          <cell r="AA524">
            <v>53.3999999999998</v>
          </cell>
          <cell r="AB524" t="str">
            <v>NO SATISFACTORIO</v>
          </cell>
        </row>
        <row r="525">
          <cell r="AA525">
            <v>53.499999999999801</v>
          </cell>
          <cell r="AB525" t="str">
            <v>NO SATISFACTORIO</v>
          </cell>
        </row>
        <row r="526">
          <cell r="AA526">
            <v>53.599999999999802</v>
          </cell>
          <cell r="AB526" t="str">
            <v>NO SATISFACTORIO</v>
          </cell>
        </row>
        <row r="527">
          <cell r="AA527">
            <v>53.699999999999797</v>
          </cell>
          <cell r="AB527" t="str">
            <v>NO SATISFACTORIO</v>
          </cell>
        </row>
        <row r="528">
          <cell r="AA528">
            <v>53.799999999999798</v>
          </cell>
          <cell r="AB528" t="str">
            <v>NO SATISFACTORIO</v>
          </cell>
        </row>
        <row r="529">
          <cell r="AA529">
            <v>53.8999999999998</v>
          </cell>
          <cell r="AB529" t="str">
            <v>NO SATISFACTORIO</v>
          </cell>
        </row>
        <row r="530">
          <cell r="AA530">
            <v>53.999999999999801</v>
          </cell>
          <cell r="AB530" t="str">
            <v>NO SATISFACTORIO</v>
          </cell>
        </row>
        <row r="531">
          <cell r="AA531">
            <v>54.099999999999802</v>
          </cell>
          <cell r="AB531" t="str">
            <v>NO SATISFACTORIO</v>
          </cell>
        </row>
        <row r="532">
          <cell r="AA532">
            <v>54.199999999999797</v>
          </cell>
          <cell r="AB532" t="str">
            <v>NO SATISFACTORIO</v>
          </cell>
        </row>
        <row r="533">
          <cell r="AA533">
            <v>54.299999999999798</v>
          </cell>
          <cell r="AB533" t="str">
            <v>NO SATISFACTORIO</v>
          </cell>
        </row>
        <row r="534">
          <cell r="AA534">
            <v>54.3999999999998</v>
          </cell>
          <cell r="AB534" t="str">
            <v>NO SATISFACTORIO</v>
          </cell>
        </row>
        <row r="535">
          <cell r="AA535">
            <v>54.499999999999801</v>
          </cell>
          <cell r="AB535" t="str">
            <v>NO SATISFACTORIO</v>
          </cell>
        </row>
        <row r="536">
          <cell r="AA536">
            <v>54.599999999999802</v>
          </cell>
          <cell r="AB536" t="str">
            <v>NO SATISFACTORIO</v>
          </cell>
        </row>
        <row r="537">
          <cell r="AA537">
            <v>54.699999999999797</v>
          </cell>
          <cell r="AB537" t="str">
            <v>NO SATISFACTORIO</v>
          </cell>
        </row>
        <row r="538">
          <cell r="AA538">
            <v>54.799999999999798</v>
          </cell>
          <cell r="AB538" t="str">
            <v>NO SATISFACTORIO</v>
          </cell>
        </row>
        <row r="539">
          <cell r="AA539">
            <v>54.8999999999998</v>
          </cell>
          <cell r="AB539" t="str">
            <v>NO SATISFACTORIO</v>
          </cell>
        </row>
        <row r="540">
          <cell r="AA540">
            <v>54.999999999999801</v>
          </cell>
          <cell r="AB540" t="str">
            <v>NO SATISFACTORIO</v>
          </cell>
        </row>
        <row r="541">
          <cell r="AA541">
            <v>55.099999999999802</v>
          </cell>
          <cell r="AB541" t="str">
            <v>NO SATISFACTORIO</v>
          </cell>
        </row>
        <row r="542">
          <cell r="AA542">
            <v>55.199999999999797</v>
          </cell>
          <cell r="AB542" t="str">
            <v>NO SATISFACTORIO</v>
          </cell>
        </row>
        <row r="543">
          <cell r="AA543">
            <v>55.299999999999798</v>
          </cell>
          <cell r="AB543" t="str">
            <v>NO SATISFACTORIO</v>
          </cell>
        </row>
        <row r="544">
          <cell r="AA544">
            <v>55.3999999999998</v>
          </cell>
          <cell r="AB544" t="str">
            <v>NO SATISFACTORIO</v>
          </cell>
        </row>
        <row r="545">
          <cell r="AA545">
            <v>55.499999999999801</v>
          </cell>
          <cell r="AB545" t="str">
            <v>NO SATISFACTORIO</v>
          </cell>
        </row>
        <row r="546">
          <cell r="AA546">
            <v>55.599999999999802</v>
          </cell>
          <cell r="AB546" t="str">
            <v>NO SATISFACTORIO</v>
          </cell>
        </row>
        <row r="547">
          <cell r="AA547">
            <v>55.699999999999797</v>
          </cell>
          <cell r="AB547" t="str">
            <v>NO SATISFACTORIO</v>
          </cell>
        </row>
        <row r="548">
          <cell r="AA548">
            <v>55.799999999999798</v>
          </cell>
          <cell r="AB548" t="str">
            <v>NO SATISFACTORIO</v>
          </cell>
        </row>
        <row r="549">
          <cell r="AA549">
            <v>55.8999999999998</v>
          </cell>
          <cell r="AB549" t="str">
            <v>NO SATISFACTORIO</v>
          </cell>
        </row>
        <row r="550">
          <cell r="AA550">
            <v>55.999999999999801</v>
          </cell>
          <cell r="AB550" t="str">
            <v>NO SATISFACTORIO</v>
          </cell>
        </row>
        <row r="551">
          <cell r="AA551">
            <v>56.099999999999802</v>
          </cell>
          <cell r="AB551" t="str">
            <v>NO SATISFACTORIO</v>
          </cell>
        </row>
        <row r="552">
          <cell r="AA552">
            <v>56.199999999999797</v>
          </cell>
          <cell r="AB552" t="str">
            <v>NO SATISFACTORIO</v>
          </cell>
        </row>
        <row r="553">
          <cell r="AA553">
            <v>56.299999999999798</v>
          </cell>
          <cell r="AB553" t="str">
            <v>NO SATISFACTORIO</v>
          </cell>
        </row>
        <row r="554">
          <cell r="AA554">
            <v>56.3999999999998</v>
          </cell>
          <cell r="AB554" t="str">
            <v>NO SATISFACTORIO</v>
          </cell>
        </row>
        <row r="555">
          <cell r="AA555">
            <v>56.499999999999801</v>
          </cell>
          <cell r="AB555" t="str">
            <v>NO SATISFACTORIO</v>
          </cell>
        </row>
        <row r="556">
          <cell r="AA556">
            <v>56.599999999999802</v>
          </cell>
          <cell r="AB556" t="str">
            <v>NO SATISFACTORIO</v>
          </cell>
        </row>
        <row r="557">
          <cell r="AA557">
            <v>56.699999999999797</v>
          </cell>
          <cell r="AB557" t="str">
            <v>NO SATISFACTORIO</v>
          </cell>
        </row>
        <row r="558">
          <cell r="AA558">
            <v>56.799999999999798</v>
          </cell>
          <cell r="AB558" t="str">
            <v>NO SATISFACTORIO</v>
          </cell>
        </row>
        <row r="559">
          <cell r="AA559">
            <v>56.8999999999998</v>
          </cell>
          <cell r="AB559" t="str">
            <v>NO SATISFACTORIO</v>
          </cell>
        </row>
        <row r="560">
          <cell r="AA560">
            <v>56.999999999999801</v>
          </cell>
          <cell r="AB560" t="str">
            <v>NO SATISFACTORIO</v>
          </cell>
        </row>
        <row r="561">
          <cell r="AA561">
            <v>57.099999999999802</v>
          </cell>
          <cell r="AB561" t="str">
            <v>NO SATISFACTORIO</v>
          </cell>
        </row>
        <row r="562">
          <cell r="AA562">
            <v>57.199999999999797</v>
          </cell>
          <cell r="AB562" t="str">
            <v>NO SATISFACTORIO</v>
          </cell>
        </row>
        <row r="563">
          <cell r="AA563">
            <v>57.299999999999798</v>
          </cell>
          <cell r="AB563" t="str">
            <v>NO SATISFACTORIO</v>
          </cell>
        </row>
        <row r="564">
          <cell r="AA564">
            <v>57.3999999999998</v>
          </cell>
          <cell r="AB564" t="str">
            <v>NO SATISFACTORIO</v>
          </cell>
        </row>
        <row r="565">
          <cell r="AA565">
            <v>57.499999999999801</v>
          </cell>
          <cell r="AB565" t="str">
            <v>NO SATISFACTORIO</v>
          </cell>
        </row>
        <row r="566">
          <cell r="AA566">
            <v>57.599999999999802</v>
          </cell>
          <cell r="AB566" t="str">
            <v>NO SATISFACTORIO</v>
          </cell>
        </row>
        <row r="567">
          <cell r="AA567">
            <v>57.699999999999797</v>
          </cell>
          <cell r="AB567" t="str">
            <v>NO SATISFACTORIO</v>
          </cell>
        </row>
        <row r="568">
          <cell r="AA568">
            <v>57.799999999999798</v>
          </cell>
          <cell r="AB568" t="str">
            <v>NO SATISFACTORIO</v>
          </cell>
        </row>
        <row r="569">
          <cell r="AA569">
            <v>57.8999999999998</v>
          </cell>
          <cell r="AB569" t="str">
            <v>NO SATISFACTORIO</v>
          </cell>
        </row>
        <row r="570">
          <cell r="AA570">
            <v>57.999999999999801</v>
          </cell>
          <cell r="AB570" t="str">
            <v>NO SATISFACTORIO</v>
          </cell>
        </row>
        <row r="571">
          <cell r="AA571">
            <v>58.099999999999802</v>
          </cell>
          <cell r="AB571" t="str">
            <v>NO SATISFACTORIO</v>
          </cell>
        </row>
        <row r="572">
          <cell r="AA572">
            <v>58.199999999999797</v>
          </cell>
          <cell r="AB572" t="str">
            <v>NO SATISFACTORIO</v>
          </cell>
        </row>
        <row r="573">
          <cell r="AA573">
            <v>58.299999999999798</v>
          </cell>
          <cell r="AB573" t="str">
            <v>NO SATISFACTORIO</v>
          </cell>
        </row>
        <row r="574">
          <cell r="AA574">
            <v>58.3999999999998</v>
          </cell>
          <cell r="AB574" t="str">
            <v>NO SATISFACTORIO</v>
          </cell>
        </row>
        <row r="575">
          <cell r="AA575">
            <v>58.499999999999801</v>
          </cell>
          <cell r="AB575" t="str">
            <v>NO SATISFACTORIO</v>
          </cell>
        </row>
        <row r="576">
          <cell r="AA576">
            <v>58.599999999999802</v>
          </cell>
          <cell r="AB576" t="str">
            <v>NO SATISFACTORIO</v>
          </cell>
        </row>
        <row r="577">
          <cell r="AA577">
            <v>58.699999999999797</v>
          </cell>
          <cell r="AB577" t="str">
            <v>NO SATISFACTORIO</v>
          </cell>
        </row>
        <row r="578">
          <cell r="AA578">
            <v>58.799999999999798</v>
          </cell>
          <cell r="AB578" t="str">
            <v>NO SATISFACTORIO</v>
          </cell>
        </row>
        <row r="579">
          <cell r="AA579">
            <v>58.8999999999998</v>
          </cell>
          <cell r="AB579" t="str">
            <v>NO SATISFACTORIO</v>
          </cell>
        </row>
        <row r="580">
          <cell r="AA580">
            <v>58.999999999999801</v>
          </cell>
          <cell r="AB580" t="str">
            <v>NO SATISFACTORIO</v>
          </cell>
        </row>
        <row r="581">
          <cell r="AA581">
            <v>59.099999999999802</v>
          </cell>
          <cell r="AB581" t="str">
            <v>NO SATISFACTORIO</v>
          </cell>
        </row>
        <row r="582">
          <cell r="AA582">
            <v>59.199999999999797</v>
          </cell>
          <cell r="AB582" t="str">
            <v>NO SATISFACTORIO</v>
          </cell>
        </row>
        <row r="583">
          <cell r="AA583">
            <v>59.299999999999798</v>
          </cell>
          <cell r="AB583" t="str">
            <v>NO SATISFACTORIO</v>
          </cell>
        </row>
        <row r="584">
          <cell r="AA584">
            <v>59.3999999999998</v>
          </cell>
          <cell r="AB584" t="str">
            <v>NO SATISFACTORIO</v>
          </cell>
        </row>
        <row r="585">
          <cell r="AA585">
            <v>59.499999999999801</v>
          </cell>
          <cell r="AB585" t="str">
            <v>NO SATISFACTORIO</v>
          </cell>
        </row>
        <row r="586">
          <cell r="AA586">
            <v>59.599999999999802</v>
          </cell>
          <cell r="AB586" t="str">
            <v>NO SATISFACTORIO</v>
          </cell>
        </row>
        <row r="587">
          <cell r="AA587">
            <v>59.699999999999797</v>
          </cell>
          <cell r="AB587" t="str">
            <v>NO SATISFACTORIO</v>
          </cell>
        </row>
        <row r="588">
          <cell r="AA588">
            <v>59.799999999999798</v>
          </cell>
          <cell r="AB588" t="str">
            <v>NO SATISFACTORIO</v>
          </cell>
        </row>
        <row r="589">
          <cell r="AA589">
            <v>59.8999999999998</v>
          </cell>
          <cell r="AB589" t="str">
            <v>NO SATISFACTORIO</v>
          </cell>
        </row>
        <row r="590">
          <cell r="AA590">
            <v>59.999999999999801</v>
          </cell>
          <cell r="AB590" t="str">
            <v>NO SATISFACTORIO</v>
          </cell>
        </row>
        <row r="591">
          <cell r="AA591">
            <v>60.099999999999802</v>
          </cell>
          <cell r="AB591" t="str">
            <v>NO SATISFACTORIO</v>
          </cell>
        </row>
        <row r="592">
          <cell r="AA592">
            <v>60.199999999999797</v>
          </cell>
          <cell r="AB592" t="str">
            <v>NO SATISFACTORIO</v>
          </cell>
        </row>
        <row r="593">
          <cell r="AA593">
            <v>60.299999999999798</v>
          </cell>
          <cell r="AB593" t="str">
            <v>NO SATISFACTORIO</v>
          </cell>
        </row>
        <row r="594">
          <cell r="AA594">
            <v>60.3999999999998</v>
          </cell>
          <cell r="AB594" t="str">
            <v>NO SATISFACTORIO</v>
          </cell>
        </row>
        <row r="595">
          <cell r="AA595">
            <v>60.499999999999801</v>
          </cell>
          <cell r="AB595" t="str">
            <v>NO SATISFACTORIO</v>
          </cell>
        </row>
        <row r="596">
          <cell r="AA596">
            <v>60.599999999999802</v>
          </cell>
          <cell r="AB596" t="str">
            <v>NO SATISFACTORIO</v>
          </cell>
        </row>
        <row r="597">
          <cell r="AA597">
            <v>60.699999999999797</v>
          </cell>
          <cell r="AB597" t="str">
            <v>NO SATISFACTORIO</v>
          </cell>
        </row>
        <row r="598">
          <cell r="AA598">
            <v>60.799999999999798</v>
          </cell>
          <cell r="AB598" t="str">
            <v>NO SATISFACTORIO</v>
          </cell>
        </row>
        <row r="599">
          <cell r="AA599">
            <v>60.8999999999998</v>
          </cell>
          <cell r="AB599" t="str">
            <v>NO SATISFACTORIO</v>
          </cell>
        </row>
        <row r="600">
          <cell r="AA600">
            <v>60.999999999999801</v>
          </cell>
          <cell r="AB600" t="str">
            <v>NO SATISFACTORIO</v>
          </cell>
        </row>
        <row r="601">
          <cell r="AA601">
            <v>61.099999999999802</v>
          </cell>
          <cell r="AB601" t="str">
            <v>NO SATISFACTORIO</v>
          </cell>
        </row>
        <row r="602">
          <cell r="AA602">
            <v>61.199999999999797</v>
          </cell>
          <cell r="AB602" t="str">
            <v>NO SATISFACTORIO</v>
          </cell>
        </row>
        <row r="603">
          <cell r="AA603">
            <v>61.299999999999798</v>
          </cell>
          <cell r="AB603" t="str">
            <v>NO SATISFACTORIO</v>
          </cell>
        </row>
        <row r="604">
          <cell r="AA604">
            <v>61.3999999999998</v>
          </cell>
          <cell r="AB604" t="str">
            <v>NO SATISFACTORIO</v>
          </cell>
        </row>
        <row r="605">
          <cell r="AA605">
            <v>61.499999999999801</v>
          </cell>
          <cell r="AB605" t="str">
            <v>NO SATISFACTORIO</v>
          </cell>
        </row>
        <row r="606">
          <cell r="AA606">
            <v>61.599999999999802</v>
          </cell>
          <cell r="AB606" t="str">
            <v>NO SATISFACTORIO</v>
          </cell>
        </row>
        <row r="607">
          <cell r="AA607">
            <v>61.699999999999797</v>
          </cell>
          <cell r="AB607" t="str">
            <v>NO SATISFACTORIO</v>
          </cell>
        </row>
        <row r="608">
          <cell r="AA608">
            <v>61.799999999999798</v>
          </cell>
          <cell r="AB608" t="str">
            <v>NO SATISFACTORIO</v>
          </cell>
        </row>
        <row r="609">
          <cell r="AA609">
            <v>61.8999999999998</v>
          </cell>
          <cell r="AB609" t="str">
            <v>NO SATISFACTORIO</v>
          </cell>
        </row>
        <row r="610">
          <cell r="AA610">
            <v>61.999999999999801</v>
          </cell>
          <cell r="AB610" t="str">
            <v>NO SATISFACTORIO</v>
          </cell>
        </row>
        <row r="611">
          <cell r="AA611">
            <v>62.099999999999802</v>
          </cell>
          <cell r="AB611" t="str">
            <v>NO SATISFACTORIO</v>
          </cell>
        </row>
        <row r="612">
          <cell r="AA612">
            <v>62.199999999999797</v>
          </cell>
          <cell r="AB612" t="str">
            <v>NO SATISFACTORIO</v>
          </cell>
        </row>
        <row r="613">
          <cell r="AA613">
            <v>62.299999999999798</v>
          </cell>
          <cell r="AB613" t="str">
            <v>NO SATISFACTORIO</v>
          </cell>
        </row>
        <row r="614">
          <cell r="AA614">
            <v>62.3999999999998</v>
          </cell>
          <cell r="AB614" t="str">
            <v>NO SATISFACTORIO</v>
          </cell>
        </row>
        <row r="615">
          <cell r="AA615">
            <v>62.499999999999801</v>
          </cell>
          <cell r="AB615" t="str">
            <v>NO SATISFACTORIO</v>
          </cell>
        </row>
        <row r="616">
          <cell r="AA616">
            <v>62.599999999999802</v>
          </cell>
          <cell r="AB616" t="str">
            <v>NO SATISFACTORIO</v>
          </cell>
        </row>
        <row r="617">
          <cell r="AA617">
            <v>62.699999999999797</v>
          </cell>
          <cell r="AB617" t="str">
            <v>NO SATISFACTORIO</v>
          </cell>
        </row>
        <row r="618">
          <cell r="AA618">
            <v>62.799999999999798</v>
          </cell>
          <cell r="AB618" t="str">
            <v>NO SATISFACTORIO</v>
          </cell>
        </row>
        <row r="619">
          <cell r="AA619">
            <v>62.8999999999998</v>
          </cell>
          <cell r="AB619" t="str">
            <v>NO SATISFACTORIO</v>
          </cell>
        </row>
        <row r="620">
          <cell r="AA620">
            <v>62.999999999999801</v>
          </cell>
          <cell r="AB620" t="str">
            <v>NO SATISFACTORIO</v>
          </cell>
        </row>
        <row r="621">
          <cell r="AA621">
            <v>63.099999999999802</v>
          </cell>
          <cell r="AB621" t="str">
            <v>NO SATISFACTORIO</v>
          </cell>
        </row>
        <row r="622">
          <cell r="AA622">
            <v>63.199999999999797</v>
          </cell>
          <cell r="AB622" t="str">
            <v>NO SATISFACTORIO</v>
          </cell>
        </row>
        <row r="623">
          <cell r="AA623">
            <v>63.299999999999798</v>
          </cell>
          <cell r="AB623" t="str">
            <v>NO SATISFACTORIO</v>
          </cell>
        </row>
        <row r="624">
          <cell r="AA624">
            <v>63.3999999999998</v>
          </cell>
          <cell r="AB624" t="str">
            <v>NO SATISFACTORIO</v>
          </cell>
        </row>
        <row r="625">
          <cell r="AA625">
            <v>63.499999999999801</v>
          </cell>
          <cell r="AB625" t="str">
            <v>NO SATISFACTORIO</v>
          </cell>
        </row>
        <row r="626">
          <cell r="AA626">
            <v>63.599999999999802</v>
          </cell>
          <cell r="AB626" t="str">
            <v>NO SATISFACTORIO</v>
          </cell>
        </row>
        <row r="627">
          <cell r="AA627">
            <v>63.699999999999797</v>
          </cell>
          <cell r="AB627" t="str">
            <v>NO SATISFACTORIO</v>
          </cell>
        </row>
        <row r="628">
          <cell r="AA628">
            <v>63.799999999999798</v>
          </cell>
          <cell r="AB628" t="str">
            <v>NO SATISFACTORIO</v>
          </cell>
        </row>
        <row r="629">
          <cell r="AA629">
            <v>63.8999999999998</v>
          </cell>
          <cell r="AB629" t="str">
            <v>NO SATISFACTORIO</v>
          </cell>
        </row>
        <row r="630">
          <cell r="AA630">
            <v>63.999999999999801</v>
          </cell>
          <cell r="AB630" t="str">
            <v>NO SATISFACTORIO</v>
          </cell>
        </row>
        <row r="631">
          <cell r="AA631">
            <v>64.099999999999795</v>
          </cell>
          <cell r="AB631" t="str">
            <v>NO SATISFACTORIO</v>
          </cell>
        </row>
        <row r="632">
          <cell r="AA632">
            <v>64.199999999999804</v>
          </cell>
          <cell r="AB632" t="str">
            <v>NO SATISFACTORIO</v>
          </cell>
        </row>
        <row r="633">
          <cell r="AA633">
            <v>64.299999999999798</v>
          </cell>
          <cell r="AB633" t="str">
            <v>NO SATISFACTORIO</v>
          </cell>
        </row>
        <row r="634">
          <cell r="AA634">
            <v>64.399999999999807</v>
          </cell>
          <cell r="AB634" t="str">
            <v>NO SATISFACTORIO</v>
          </cell>
        </row>
        <row r="635">
          <cell r="AA635">
            <v>64.499999999999801</v>
          </cell>
          <cell r="AB635" t="str">
            <v>NO SATISFACTORIO</v>
          </cell>
        </row>
        <row r="636">
          <cell r="AA636">
            <v>64.599999999999795</v>
          </cell>
          <cell r="AB636" t="str">
            <v>NO SATISFACTORIO</v>
          </cell>
        </row>
        <row r="637">
          <cell r="AA637">
            <v>64.699999999999804</v>
          </cell>
          <cell r="AB637" t="str">
            <v>NO SATISFACTORIO</v>
          </cell>
        </row>
        <row r="638">
          <cell r="AA638">
            <v>64.799999999999798</v>
          </cell>
          <cell r="AB638" t="str">
            <v>NO SATISFACTORIO</v>
          </cell>
        </row>
        <row r="639">
          <cell r="AA639">
            <v>64.899999999999807</v>
          </cell>
          <cell r="AB639" t="str">
            <v>NO SATISFACTORIO</v>
          </cell>
        </row>
        <row r="640">
          <cell r="AA640">
            <v>64.999999999999801</v>
          </cell>
          <cell r="AB640" t="str">
            <v>NO SATISFACTORIO</v>
          </cell>
        </row>
        <row r="641">
          <cell r="AA641">
            <v>65.099999999999795</v>
          </cell>
          <cell r="AB641" t="str">
            <v>SATISFACTORIO</v>
          </cell>
        </row>
        <row r="642">
          <cell r="AA642">
            <v>65.199999999999804</v>
          </cell>
          <cell r="AB642" t="str">
            <v>SATISFACTORIO</v>
          </cell>
        </row>
        <row r="643">
          <cell r="AA643">
            <v>65.299999999999798</v>
          </cell>
          <cell r="AB643" t="str">
            <v>SATISFACTORIO</v>
          </cell>
        </row>
        <row r="644">
          <cell r="AA644">
            <v>65.399999999999807</v>
          </cell>
          <cell r="AB644" t="str">
            <v>SATISFACTORIO</v>
          </cell>
        </row>
        <row r="645">
          <cell r="AA645">
            <v>65.499999999999801</v>
          </cell>
          <cell r="AB645" t="str">
            <v>SATISFACTORIO</v>
          </cell>
        </row>
        <row r="646">
          <cell r="AA646">
            <v>65.599999999999795</v>
          </cell>
          <cell r="AB646" t="str">
            <v>SATISFACTORIO</v>
          </cell>
        </row>
        <row r="647">
          <cell r="AA647">
            <v>65.699999999999804</v>
          </cell>
          <cell r="AB647" t="str">
            <v>SATISFACTORIO</v>
          </cell>
        </row>
        <row r="648">
          <cell r="AA648">
            <v>65.799999999999798</v>
          </cell>
          <cell r="AB648" t="str">
            <v>SATISFACTORIO</v>
          </cell>
        </row>
        <row r="649">
          <cell r="AA649">
            <v>65.899999999999807</v>
          </cell>
          <cell r="AB649" t="str">
            <v>SATISFACTORIO</v>
          </cell>
        </row>
        <row r="650">
          <cell r="AA650">
            <v>65.999999999999801</v>
          </cell>
          <cell r="AB650" t="str">
            <v>SATISFACTORIO</v>
          </cell>
        </row>
        <row r="651">
          <cell r="AA651">
            <v>66.099999999999795</v>
          </cell>
          <cell r="AB651" t="str">
            <v>SATISFACTORIO</v>
          </cell>
        </row>
        <row r="652">
          <cell r="AA652">
            <v>66.199999999999804</v>
          </cell>
          <cell r="AB652" t="str">
            <v>SATISFACTORIO</v>
          </cell>
        </row>
        <row r="653">
          <cell r="AA653">
            <v>66.299999999999798</v>
          </cell>
          <cell r="AB653" t="str">
            <v>SATISFACTORIO</v>
          </cell>
        </row>
        <row r="654">
          <cell r="AA654">
            <v>66.399999999999807</v>
          </cell>
          <cell r="AB654" t="str">
            <v>SATISFACTORIO</v>
          </cell>
        </row>
        <row r="655">
          <cell r="AA655">
            <v>66.499999999999801</v>
          </cell>
          <cell r="AB655" t="str">
            <v>SATISFACTORIO</v>
          </cell>
        </row>
        <row r="656">
          <cell r="AA656">
            <v>66.599999999999795</v>
          </cell>
          <cell r="AB656" t="str">
            <v>SATISFACTORIO</v>
          </cell>
        </row>
        <row r="657">
          <cell r="AA657">
            <v>66.699999999999804</v>
          </cell>
          <cell r="AB657" t="str">
            <v>SATISFACTORIO</v>
          </cell>
        </row>
        <row r="658">
          <cell r="AA658">
            <v>66.799999999999798</v>
          </cell>
          <cell r="AB658" t="str">
            <v>SATISFACTORIO</v>
          </cell>
        </row>
        <row r="659">
          <cell r="AA659">
            <v>66.899999999999807</v>
          </cell>
          <cell r="AB659" t="str">
            <v>SATISFACTORIO</v>
          </cell>
        </row>
        <row r="660">
          <cell r="AA660">
            <v>66.999999999999801</v>
          </cell>
          <cell r="AB660" t="str">
            <v>SATISFACTORIO</v>
          </cell>
        </row>
        <row r="661">
          <cell r="AA661">
            <v>67.099999999999795</v>
          </cell>
          <cell r="AB661" t="str">
            <v>SATISFACTORIO</v>
          </cell>
        </row>
        <row r="662">
          <cell r="AA662">
            <v>67.199999999999804</v>
          </cell>
          <cell r="AB662" t="str">
            <v>SATISFACTORIO</v>
          </cell>
        </row>
        <row r="663">
          <cell r="AA663">
            <v>67.299999999999798</v>
          </cell>
          <cell r="AB663" t="str">
            <v>SATISFACTORIO</v>
          </cell>
        </row>
        <row r="664">
          <cell r="AA664">
            <v>67.399999999999807</v>
          </cell>
          <cell r="AB664" t="str">
            <v>SATISFACTORIO</v>
          </cell>
        </row>
        <row r="665">
          <cell r="AA665">
            <v>67.499999999999801</v>
          </cell>
          <cell r="AB665" t="str">
            <v>SATISFACTORIO</v>
          </cell>
        </row>
        <row r="666">
          <cell r="AA666">
            <v>67.599999999999795</v>
          </cell>
          <cell r="AB666" t="str">
            <v>SATISFACTORIO</v>
          </cell>
        </row>
        <row r="667">
          <cell r="AA667">
            <v>67.699999999999804</v>
          </cell>
          <cell r="AB667" t="str">
            <v>SATISFACTORIO</v>
          </cell>
        </row>
        <row r="668">
          <cell r="AA668">
            <v>67.799999999999798</v>
          </cell>
          <cell r="AB668" t="str">
            <v>SATISFACTORIO</v>
          </cell>
        </row>
        <row r="669">
          <cell r="AA669">
            <v>67.899999999999807</v>
          </cell>
          <cell r="AB669" t="str">
            <v>SATISFACTORIO</v>
          </cell>
        </row>
        <row r="670">
          <cell r="AA670">
            <v>67.999999999999801</v>
          </cell>
          <cell r="AB670" t="str">
            <v>SATISFACTORIO</v>
          </cell>
        </row>
        <row r="671">
          <cell r="AA671">
            <v>68.099999999999795</v>
          </cell>
          <cell r="AB671" t="str">
            <v>SATISFACTORIO</v>
          </cell>
        </row>
        <row r="672">
          <cell r="AA672">
            <v>68.199999999999804</v>
          </cell>
          <cell r="AB672" t="str">
            <v>SATISFACTORIO</v>
          </cell>
        </row>
        <row r="673">
          <cell r="AA673">
            <v>68.299999999999798</v>
          </cell>
          <cell r="AB673" t="str">
            <v>SATISFACTORIO</v>
          </cell>
        </row>
        <row r="674">
          <cell r="AA674">
            <v>68.399999999999807</v>
          </cell>
          <cell r="AB674" t="str">
            <v>SATISFACTORIO</v>
          </cell>
        </row>
        <row r="675">
          <cell r="AA675">
            <v>68.499999999999801</v>
          </cell>
          <cell r="AB675" t="str">
            <v>SATISFACTORIO</v>
          </cell>
        </row>
        <row r="676">
          <cell r="AA676">
            <v>68.599999999999795</v>
          </cell>
          <cell r="AB676" t="str">
            <v>SATISFACTORIO</v>
          </cell>
        </row>
        <row r="677">
          <cell r="AA677">
            <v>68.699999999999804</v>
          </cell>
          <cell r="AB677" t="str">
            <v>SATISFACTORIO</v>
          </cell>
        </row>
        <row r="678">
          <cell r="AA678">
            <v>68.799999999999798</v>
          </cell>
          <cell r="AB678" t="str">
            <v>SATISFACTORIO</v>
          </cell>
        </row>
        <row r="679">
          <cell r="AA679">
            <v>68.899999999999807</v>
          </cell>
          <cell r="AB679" t="str">
            <v>SATISFACTORIO</v>
          </cell>
        </row>
        <row r="680">
          <cell r="AA680">
            <v>68.999999999999801</v>
          </cell>
          <cell r="AB680" t="str">
            <v>SATISFACTORIO</v>
          </cell>
        </row>
        <row r="681">
          <cell r="AA681">
            <v>69.099999999999795</v>
          </cell>
          <cell r="AB681" t="str">
            <v>SATISFACTORIO</v>
          </cell>
        </row>
        <row r="682">
          <cell r="AA682">
            <v>69.199999999999804</v>
          </cell>
          <cell r="AB682" t="str">
            <v>SATISFACTORIO</v>
          </cell>
        </row>
        <row r="683">
          <cell r="AA683">
            <v>69.299999999999798</v>
          </cell>
          <cell r="AB683" t="str">
            <v>SATISFACTORIO</v>
          </cell>
        </row>
        <row r="684">
          <cell r="AA684">
            <v>69.399999999999807</v>
          </cell>
          <cell r="AB684" t="str">
            <v>SATISFACTORIO</v>
          </cell>
        </row>
        <row r="685">
          <cell r="AA685">
            <v>69.499999999999801</v>
          </cell>
          <cell r="AB685" t="str">
            <v>SATISFACTORIO</v>
          </cell>
        </row>
        <row r="686">
          <cell r="AA686">
            <v>69.599999999999795</v>
          </cell>
          <cell r="AB686" t="str">
            <v>SATISFACTORIO</v>
          </cell>
        </row>
        <row r="687">
          <cell r="AA687">
            <v>69.699999999999804</v>
          </cell>
          <cell r="AB687" t="str">
            <v>SATISFACTORIO</v>
          </cell>
        </row>
        <row r="688">
          <cell r="AA688">
            <v>69.799999999999798</v>
          </cell>
          <cell r="AB688" t="str">
            <v>SATISFACTORIO</v>
          </cell>
        </row>
        <row r="689">
          <cell r="AA689">
            <v>69.899999999999807</v>
          </cell>
          <cell r="AB689" t="str">
            <v>SATISFACTORIO</v>
          </cell>
        </row>
        <row r="690">
          <cell r="AA690">
            <v>69.999999999999801</v>
          </cell>
          <cell r="AB690" t="str">
            <v>SATISFACTORIO</v>
          </cell>
        </row>
        <row r="691">
          <cell r="AA691">
            <v>70.099999999999795</v>
          </cell>
          <cell r="AB691" t="str">
            <v>SATISFACTORIO</v>
          </cell>
        </row>
        <row r="692">
          <cell r="AA692">
            <v>70.199999999999804</v>
          </cell>
          <cell r="AB692" t="str">
            <v>SATISFACTORIO</v>
          </cell>
        </row>
        <row r="693">
          <cell r="AA693">
            <v>70.299999999999798</v>
          </cell>
          <cell r="AB693" t="str">
            <v>SATISFACTORIO</v>
          </cell>
        </row>
        <row r="694">
          <cell r="AA694">
            <v>70.399999999999807</v>
          </cell>
          <cell r="AB694" t="str">
            <v>SATISFACTORIO</v>
          </cell>
        </row>
        <row r="695">
          <cell r="AA695">
            <v>70.499999999999801</v>
          </cell>
          <cell r="AB695" t="str">
            <v>SATISFACTORIO</v>
          </cell>
        </row>
        <row r="696">
          <cell r="AA696">
            <v>70.599999999999795</v>
          </cell>
          <cell r="AB696" t="str">
            <v>SATISFACTORIO</v>
          </cell>
        </row>
        <row r="697">
          <cell r="AA697">
            <v>70.699999999999804</v>
          </cell>
          <cell r="AB697" t="str">
            <v>SATISFACTORIO</v>
          </cell>
        </row>
        <row r="698">
          <cell r="AA698">
            <v>70.799999999999798</v>
          </cell>
          <cell r="AB698" t="str">
            <v>SATISFACTORIO</v>
          </cell>
        </row>
        <row r="699">
          <cell r="AA699">
            <v>70.899999999999807</v>
          </cell>
          <cell r="AB699" t="str">
            <v>SATISFACTORIO</v>
          </cell>
        </row>
        <row r="700">
          <cell r="AA700">
            <v>70.999999999999801</v>
          </cell>
          <cell r="AB700" t="str">
            <v>SATISFACTORIO</v>
          </cell>
        </row>
        <row r="701">
          <cell r="AA701">
            <v>71.099999999999795</v>
          </cell>
          <cell r="AB701" t="str">
            <v>SATISFACTORIO</v>
          </cell>
        </row>
        <row r="702">
          <cell r="AA702">
            <v>71.199999999999804</v>
          </cell>
          <cell r="AB702" t="str">
            <v>SATISFACTORIO</v>
          </cell>
        </row>
        <row r="703">
          <cell r="AA703">
            <v>71.299999999999798</v>
          </cell>
          <cell r="AB703" t="str">
            <v>SATISFACTORIO</v>
          </cell>
        </row>
        <row r="704">
          <cell r="AA704">
            <v>71.399999999999807</v>
          </cell>
          <cell r="AB704" t="str">
            <v>SATISFACTORIO</v>
          </cell>
        </row>
        <row r="705">
          <cell r="AA705">
            <v>71.499999999999801</v>
          </cell>
          <cell r="AB705" t="str">
            <v>SATISFACTORIO</v>
          </cell>
        </row>
        <row r="706">
          <cell r="AA706">
            <v>71.599999999999795</v>
          </cell>
          <cell r="AB706" t="str">
            <v>SATISFACTORIO</v>
          </cell>
        </row>
        <row r="707">
          <cell r="AA707">
            <v>71.699999999999804</v>
          </cell>
          <cell r="AB707" t="str">
            <v>SATISFACTORIO</v>
          </cell>
        </row>
        <row r="708">
          <cell r="AA708">
            <v>71.799999999999798</v>
          </cell>
          <cell r="AB708" t="str">
            <v>SATISFACTORIO</v>
          </cell>
        </row>
        <row r="709">
          <cell r="AA709">
            <v>71.899999999999807</v>
          </cell>
          <cell r="AB709" t="str">
            <v>SATISFACTORIO</v>
          </cell>
        </row>
        <row r="710">
          <cell r="AA710">
            <v>71.999999999999801</v>
          </cell>
          <cell r="AB710" t="str">
            <v>SATISFACTORIO</v>
          </cell>
        </row>
        <row r="711">
          <cell r="AA711">
            <v>72.099999999999795</v>
          </cell>
          <cell r="AB711" t="str">
            <v>SATISFACTORIO</v>
          </cell>
        </row>
        <row r="712">
          <cell r="AA712">
            <v>72.199999999999804</v>
          </cell>
          <cell r="AB712" t="str">
            <v>SATISFACTORIO</v>
          </cell>
        </row>
        <row r="713">
          <cell r="AA713">
            <v>72.299999999999798</v>
          </cell>
          <cell r="AB713" t="str">
            <v>SATISFACTORIO</v>
          </cell>
        </row>
        <row r="714">
          <cell r="AA714">
            <v>72.399999999999807</v>
          </cell>
          <cell r="AB714" t="str">
            <v>SATISFACTORIO</v>
          </cell>
        </row>
        <row r="715">
          <cell r="AA715">
            <v>72.499999999999801</v>
          </cell>
          <cell r="AB715" t="str">
            <v>SATISFACTORIO</v>
          </cell>
        </row>
        <row r="716">
          <cell r="AA716">
            <v>72.599999999999795</v>
          </cell>
          <cell r="AB716" t="str">
            <v>SATISFACTORIO</v>
          </cell>
        </row>
        <row r="717">
          <cell r="AA717">
            <v>72.699999999999804</v>
          </cell>
          <cell r="AB717" t="str">
            <v>SATISFACTORIO</v>
          </cell>
        </row>
        <row r="718">
          <cell r="AA718">
            <v>72.799999999999798</v>
          </cell>
          <cell r="AB718" t="str">
            <v>SATISFACTORIO</v>
          </cell>
        </row>
        <row r="719">
          <cell r="AA719">
            <v>72.899999999999807</v>
          </cell>
          <cell r="AB719" t="str">
            <v>SATISFACTORIO</v>
          </cell>
        </row>
        <row r="720">
          <cell r="AA720">
            <v>72.999999999999801</v>
          </cell>
          <cell r="AB720" t="str">
            <v>SATISFACTORIO</v>
          </cell>
        </row>
        <row r="721">
          <cell r="AA721">
            <v>73.099999999999795</v>
          </cell>
          <cell r="AB721" t="str">
            <v>SATISFACTORIO</v>
          </cell>
        </row>
        <row r="722">
          <cell r="AA722">
            <v>73.199999999999804</v>
          </cell>
          <cell r="AB722" t="str">
            <v>SATISFACTORIO</v>
          </cell>
        </row>
        <row r="723">
          <cell r="AA723">
            <v>73.299999999999798</v>
          </cell>
          <cell r="AB723" t="str">
            <v>SATISFACTORIO</v>
          </cell>
        </row>
        <row r="724">
          <cell r="AA724">
            <v>73.399999999999807</v>
          </cell>
          <cell r="AB724" t="str">
            <v>SATISFACTORIO</v>
          </cell>
        </row>
        <row r="725">
          <cell r="AA725">
            <v>73.499999999999801</v>
          </cell>
          <cell r="AB725" t="str">
            <v>SATISFACTORIO</v>
          </cell>
        </row>
        <row r="726">
          <cell r="AA726">
            <v>73.599999999999795</v>
          </cell>
          <cell r="AB726" t="str">
            <v>SATISFACTORIO</v>
          </cell>
        </row>
        <row r="727">
          <cell r="AA727">
            <v>73.699999999999804</v>
          </cell>
          <cell r="AB727" t="str">
            <v>SATISFACTORIO</v>
          </cell>
        </row>
        <row r="728">
          <cell r="AA728">
            <v>73.799999999999798</v>
          </cell>
          <cell r="AB728" t="str">
            <v>SATISFACTORIO</v>
          </cell>
        </row>
        <row r="729">
          <cell r="AA729">
            <v>73.899999999999807</v>
          </cell>
          <cell r="AB729" t="str">
            <v>SATISFACTORIO</v>
          </cell>
        </row>
        <row r="730">
          <cell r="AA730">
            <v>73.999999999999801</v>
          </cell>
          <cell r="AB730" t="str">
            <v>SATISFACTORIO</v>
          </cell>
        </row>
        <row r="731">
          <cell r="AA731">
            <v>74.099999999999795</v>
          </cell>
          <cell r="AB731" t="str">
            <v>SATISFACTORIO</v>
          </cell>
        </row>
        <row r="732">
          <cell r="AA732">
            <v>74.199999999999804</v>
          </cell>
          <cell r="AB732" t="str">
            <v>SATISFACTORIO</v>
          </cell>
        </row>
        <row r="733">
          <cell r="AA733">
            <v>74.299999999999798</v>
          </cell>
          <cell r="AB733" t="str">
            <v>SATISFACTORIO</v>
          </cell>
        </row>
        <row r="734">
          <cell r="AA734">
            <v>74.399999999999807</v>
          </cell>
          <cell r="AB734" t="str">
            <v>SATISFACTORIO</v>
          </cell>
        </row>
        <row r="735">
          <cell r="AA735">
            <v>74.499999999999801</v>
          </cell>
          <cell r="AB735" t="str">
            <v>SATISFACTORIO</v>
          </cell>
        </row>
        <row r="736">
          <cell r="AA736">
            <v>74.599999999999795</v>
          </cell>
          <cell r="AB736" t="str">
            <v>SATISFACTORIO</v>
          </cell>
        </row>
        <row r="737">
          <cell r="AA737">
            <v>74.699999999999804</v>
          </cell>
          <cell r="AB737" t="str">
            <v>SATISFACTORIO</v>
          </cell>
        </row>
        <row r="738">
          <cell r="AA738">
            <v>74.799999999999798</v>
          </cell>
          <cell r="AB738" t="str">
            <v>SATISFACTORIO</v>
          </cell>
        </row>
        <row r="739">
          <cell r="AA739">
            <v>74.899999999999807</v>
          </cell>
          <cell r="AB739" t="str">
            <v>SATISFACTORIO</v>
          </cell>
        </row>
        <row r="740">
          <cell r="AA740">
            <v>74.999999999999801</v>
          </cell>
          <cell r="AB740" t="str">
            <v>SATISFACTORIO</v>
          </cell>
        </row>
        <row r="741">
          <cell r="AA741">
            <v>75.099999999999795</v>
          </cell>
          <cell r="AB741" t="str">
            <v>SATISFACTORIO</v>
          </cell>
        </row>
        <row r="742">
          <cell r="AA742">
            <v>75.199999999999804</v>
          </cell>
          <cell r="AB742" t="str">
            <v>SATISFACTORIO</v>
          </cell>
        </row>
        <row r="743">
          <cell r="AA743">
            <v>75.299999999999798</v>
          </cell>
          <cell r="AB743" t="str">
            <v>SATISFACTORIO</v>
          </cell>
        </row>
        <row r="744">
          <cell r="AA744">
            <v>75.399999999999807</v>
          </cell>
          <cell r="AB744" t="str">
            <v>SATISFACTORIO</v>
          </cell>
        </row>
        <row r="745">
          <cell r="AA745">
            <v>75.499999999999801</v>
          </cell>
          <cell r="AB745" t="str">
            <v>SATISFACTORIO</v>
          </cell>
        </row>
        <row r="746">
          <cell r="AA746">
            <v>75.599999999999795</v>
          </cell>
          <cell r="AB746" t="str">
            <v>SATISFACTORIO</v>
          </cell>
        </row>
        <row r="747">
          <cell r="AA747">
            <v>75.699999999999804</v>
          </cell>
          <cell r="AB747" t="str">
            <v>SATISFACTORIO</v>
          </cell>
        </row>
        <row r="748">
          <cell r="AA748">
            <v>75.799999999999798</v>
          </cell>
          <cell r="AB748" t="str">
            <v>SATISFACTORIO</v>
          </cell>
        </row>
        <row r="749">
          <cell r="AA749">
            <v>75.899999999999807</v>
          </cell>
          <cell r="AB749" t="str">
            <v>SATISFACTORIO</v>
          </cell>
        </row>
        <row r="750">
          <cell r="AA750">
            <v>75.999999999999801</v>
          </cell>
          <cell r="AB750" t="str">
            <v>SATISFACTORIO</v>
          </cell>
        </row>
        <row r="751">
          <cell r="AA751">
            <v>76.099999999999795</v>
          </cell>
          <cell r="AB751" t="str">
            <v>SATISFACTORIO</v>
          </cell>
        </row>
        <row r="752">
          <cell r="AA752">
            <v>76.199999999999804</v>
          </cell>
          <cell r="AB752" t="str">
            <v>SATISFACTORIO</v>
          </cell>
        </row>
        <row r="753">
          <cell r="AA753">
            <v>76.299999999999798</v>
          </cell>
          <cell r="AB753" t="str">
            <v>SATISFACTORIO</v>
          </cell>
        </row>
        <row r="754">
          <cell r="AA754">
            <v>76.399999999999807</v>
          </cell>
          <cell r="AB754" t="str">
            <v>SATISFACTORIO</v>
          </cell>
        </row>
        <row r="755">
          <cell r="AA755">
            <v>76.499999999999801</v>
          </cell>
          <cell r="AB755" t="str">
            <v>SATISFACTORIO</v>
          </cell>
        </row>
        <row r="756">
          <cell r="AA756">
            <v>76.599999999999795</v>
          </cell>
          <cell r="AB756" t="str">
            <v>SATISFACTORIO</v>
          </cell>
        </row>
        <row r="757">
          <cell r="AA757">
            <v>76.699999999999804</v>
          </cell>
          <cell r="AB757" t="str">
            <v>SATISFACTORIO</v>
          </cell>
        </row>
        <row r="758">
          <cell r="AA758">
            <v>76.799999999999798</v>
          </cell>
          <cell r="AB758" t="str">
            <v>SATISFACTORIO</v>
          </cell>
        </row>
        <row r="759">
          <cell r="AA759">
            <v>76.899999999999807</v>
          </cell>
          <cell r="AB759" t="str">
            <v>SATISFACTORIO</v>
          </cell>
        </row>
        <row r="760">
          <cell r="AA760">
            <v>76.999999999999801</v>
          </cell>
          <cell r="AB760" t="str">
            <v>SATISFACTORIO</v>
          </cell>
        </row>
        <row r="761">
          <cell r="AA761">
            <v>77.099999999999795</v>
          </cell>
          <cell r="AB761" t="str">
            <v>SATISFACTORIO</v>
          </cell>
        </row>
        <row r="762">
          <cell r="AA762">
            <v>77.199999999999804</v>
          </cell>
          <cell r="AB762" t="str">
            <v>SATISFACTORIO</v>
          </cell>
        </row>
        <row r="763">
          <cell r="AA763">
            <v>77.299999999999798</v>
          </cell>
          <cell r="AB763" t="str">
            <v>SATISFACTORIO</v>
          </cell>
        </row>
        <row r="764">
          <cell r="AA764">
            <v>77.399999999999807</v>
          </cell>
          <cell r="AB764" t="str">
            <v>SATISFACTORIO</v>
          </cell>
        </row>
        <row r="765">
          <cell r="AA765">
            <v>77.499999999999801</v>
          </cell>
          <cell r="AB765" t="str">
            <v>SATISFACTORIO</v>
          </cell>
        </row>
        <row r="766">
          <cell r="AA766">
            <v>77.599999999999795</v>
          </cell>
          <cell r="AB766" t="str">
            <v>SATISFACTORIO</v>
          </cell>
        </row>
        <row r="767">
          <cell r="AA767">
            <v>77.699999999999804</v>
          </cell>
          <cell r="AB767" t="str">
            <v>SATISFACTORIO</v>
          </cell>
        </row>
        <row r="768">
          <cell r="AA768">
            <v>77.799999999999798</v>
          </cell>
          <cell r="AB768" t="str">
            <v>SATISFACTORIO</v>
          </cell>
        </row>
        <row r="769">
          <cell r="AA769">
            <v>77.899999999999807</v>
          </cell>
          <cell r="AB769" t="str">
            <v>SATISFACTORIO</v>
          </cell>
        </row>
        <row r="770">
          <cell r="AA770">
            <v>77.999999999999801</v>
          </cell>
          <cell r="AB770" t="str">
            <v>SATISFACTORIO</v>
          </cell>
        </row>
        <row r="771">
          <cell r="AA771">
            <v>78.099999999999795</v>
          </cell>
          <cell r="AB771" t="str">
            <v>SATISFACTORIO</v>
          </cell>
        </row>
        <row r="772">
          <cell r="AA772">
            <v>78.199999999999804</v>
          </cell>
          <cell r="AB772" t="str">
            <v>SATISFACTORIO</v>
          </cell>
        </row>
        <row r="773">
          <cell r="AA773">
            <v>78.299999999999798</v>
          </cell>
          <cell r="AB773" t="str">
            <v>SATISFACTORIO</v>
          </cell>
        </row>
        <row r="774">
          <cell r="AA774">
            <v>78.399999999999807</v>
          </cell>
          <cell r="AB774" t="str">
            <v>SATISFACTORIO</v>
          </cell>
        </row>
        <row r="775">
          <cell r="AA775">
            <v>78.499999999999801</v>
          </cell>
          <cell r="AB775" t="str">
            <v>SATISFACTORIO</v>
          </cell>
        </row>
        <row r="776">
          <cell r="AA776">
            <v>78.599999999999795</v>
          </cell>
          <cell r="AB776" t="str">
            <v>SATISFACTORIO</v>
          </cell>
        </row>
        <row r="777">
          <cell r="AA777">
            <v>78.699999999999804</v>
          </cell>
          <cell r="AB777" t="str">
            <v>SATISFACTORIO</v>
          </cell>
        </row>
        <row r="778">
          <cell r="AA778">
            <v>78.799999999999798</v>
          </cell>
          <cell r="AB778" t="str">
            <v>SATISFACTORIO</v>
          </cell>
        </row>
        <row r="779">
          <cell r="AA779">
            <v>78.899999999999693</v>
          </cell>
          <cell r="AB779" t="str">
            <v>SATISFACTORIO</v>
          </cell>
        </row>
        <row r="780">
          <cell r="AA780">
            <v>78.999999999999801</v>
          </cell>
          <cell r="AB780" t="str">
            <v>SATISFACTORIO</v>
          </cell>
        </row>
        <row r="781">
          <cell r="AA781">
            <v>79.099999999999795</v>
          </cell>
          <cell r="AB781" t="str">
            <v>SATISFACTORIO</v>
          </cell>
        </row>
        <row r="782">
          <cell r="AA782">
            <v>79.199999999999804</v>
          </cell>
          <cell r="AB782" t="str">
            <v>SATISFACTORIO</v>
          </cell>
        </row>
        <row r="783">
          <cell r="AA783">
            <v>79.299999999999798</v>
          </cell>
          <cell r="AB783" t="str">
            <v>SATISFACTORIO</v>
          </cell>
        </row>
        <row r="784">
          <cell r="AA784">
            <v>79.399999999999693</v>
          </cell>
          <cell r="AB784" t="str">
            <v>SATISFACTORIO</v>
          </cell>
        </row>
        <row r="785">
          <cell r="AA785">
            <v>79.499999999999801</v>
          </cell>
          <cell r="AB785" t="str">
            <v>SATISFACTORIO</v>
          </cell>
        </row>
        <row r="786">
          <cell r="AA786">
            <v>79.599999999999795</v>
          </cell>
          <cell r="AB786" t="str">
            <v>SATISFACTORIO</v>
          </cell>
        </row>
        <row r="787">
          <cell r="AA787">
            <v>79.699999999999804</v>
          </cell>
          <cell r="AB787" t="str">
            <v>SATISFACTORIO</v>
          </cell>
        </row>
        <row r="788">
          <cell r="AA788">
            <v>79.799999999999798</v>
          </cell>
          <cell r="AB788" t="str">
            <v>SATISFACTORIO</v>
          </cell>
        </row>
        <row r="789">
          <cell r="AA789">
            <v>79.899999999999693</v>
          </cell>
          <cell r="AB789" t="str">
            <v>SATISFACTORIO</v>
          </cell>
        </row>
        <row r="790">
          <cell r="AA790">
            <v>79.999999999999801</v>
          </cell>
          <cell r="AB790" t="str">
            <v>DESTACADO</v>
          </cell>
        </row>
        <row r="791">
          <cell r="AA791">
            <v>80.099999999999795</v>
          </cell>
          <cell r="AB791" t="str">
            <v>DESTACADO</v>
          </cell>
        </row>
        <row r="792">
          <cell r="AA792">
            <v>80.199999999999704</v>
          </cell>
          <cell r="AB792" t="str">
            <v>DESTACADO</v>
          </cell>
        </row>
        <row r="793">
          <cell r="AA793">
            <v>80.299999999999798</v>
          </cell>
          <cell r="AB793" t="str">
            <v>DESTACADO</v>
          </cell>
        </row>
        <row r="794">
          <cell r="AA794">
            <v>80.399999999999693</v>
          </cell>
          <cell r="AB794" t="str">
            <v>DESTACADO</v>
          </cell>
        </row>
        <row r="795">
          <cell r="AA795">
            <v>80.499999999999702</v>
          </cell>
          <cell r="AB795" t="str">
            <v>DESTACADO</v>
          </cell>
        </row>
        <row r="796">
          <cell r="AA796">
            <v>80.599999999999795</v>
          </cell>
          <cell r="AB796" t="str">
            <v>DESTACADO</v>
          </cell>
        </row>
        <row r="797">
          <cell r="AA797">
            <v>80.699999999999704</v>
          </cell>
          <cell r="AB797" t="str">
            <v>DESTACADO</v>
          </cell>
        </row>
        <row r="798">
          <cell r="AA798">
            <v>80.799999999999798</v>
          </cell>
          <cell r="AB798" t="str">
            <v>DESTACADO</v>
          </cell>
        </row>
        <row r="799">
          <cell r="AA799">
            <v>80.899999999999693</v>
          </cell>
          <cell r="AB799" t="str">
            <v>DESTACADO</v>
          </cell>
        </row>
        <row r="800">
          <cell r="AA800">
            <v>80.999999999999702</v>
          </cell>
          <cell r="AB800" t="str">
            <v>DESTACADO</v>
          </cell>
        </row>
        <row r="801">
          <cell r="AA801">
            <v>81.099999999999795</v>
          </cell>
          <cell r="AB801" t="str">
            <v>DESTACADO</v>
          </cell>
        </row>
        <row r="802">
          <cell r="AA802">
            <v>81.199999999999704</v>
          </cell>
          <cell r="AB802" t="str">
            <v>DESTACADO</v>
          </cell>
        </row>
        <row r="803">
          <cell r="AA803">
            <v>81.299999999999798</v>
          </cell>
          <cell r="AB803" t="str">
            <v>DESTACADO</v>
          </cell>
        </row>
        <row r="804">
          <cell r="AA804">
            <v>81.399999999999693</v>
          </cell>
          <cell r="AB804" t="str">
            <v>DESTACADO</v>
          </cell>
        </row>
        <row r="805">
          <cell r="AA805">
            <v>81.499999999999702</v>
          </cell>
          <cell r="AB805" t="str">
            <v>DESTACADO</v>
          </cell>
        </row>
        <row r="806">
          <cell r="AA806">
            <v>81.599999999999795</v>
          </cell>
          <cell r="AB806" t="str">
            <v>DESTACADO</v>
          </cell>
        </row>
        <row r="807">
          <cell r="AA807">
            <v>81.699999999999704</v>
          </cell>
          <cell r="AB807" t="str">
            <v>DESTACADO</v>
          </cell>
        </row>
        <row r="808">
          <cell r="AA808">
            <v>81.799999999999699</v>
          </cell>
          <cell r="AB808" t="str">
            <v>DESTACADO</v>
          </cell>
        </row>
        <row r="809">
          <cell r="AA809">
            <v>81.899999999999693</v>
          </cell>
          <cell r="AB809" t="str">
            <v>DESTACADO</v>
          </cell>
        </row>
        <row r="810">
          <cell r="AA810">
            <v>81.999999999999702</v>
          </cell>
          <cell r="AB810" t="str">
            <v>DESTACADO</v>
          </cell>
        </row>
        <row r="811">
          <cell r="AA811">
            <v>82.099999999999696</v>
          </cell>
          <cell r="AB811" t="str">
            <v>DESTACADO</v>
          </cell>
        </row>
        <row r="812">
          <cell r="AA812">
            <v>82.199999999999704</v>
          </cell>
          <cell r="AB812" t="str">
            <v>DESTACADO</v>
          </cell>
        </row>
        <row r="813">
          <cell r="AA813">
            <v>82.299999999999699</v>
          </cell>
          <cell r="AB813" t="str">
            <v>DESTACADO</v>
          </cell>
        </row>
        <row r="814">
          <cell r="AA814">
            <v>82.399999999999693</v>
          </cell>
          <cell r="AB814" t="str">
            <v>DESTACADO</v>
          </cell>
        </row>
        <row r="815">
          <cell r="AA815">
            <v>82.499999999999702</v>
          </cell>
          <cell r="AB815" t="str">
            <v>DESTACADO</v>
          </cell>
        </row>
        <row r="816">
          <cell r="AA816">
            <v>82.599999999999696</v>
          </cell>
          <cell r="AB816" t="str">
            <v>DESTACADO</v>
          </cell>
        </row>
        <row r="817">
          <cell r="AA817">
            <v>82.699999999999704</v>
          </cell>
          <cell r="AB817" t="str">
            <v>DESTACADO</v>
          </cell>
        </row>
        <row r="818">
          <cell r="AA818">
            <v>82.799999999999699</v>
          </cell>
          <cell r="AB818" t="str">
            <v>DESTACADO</v>
          </cell>
        </row>
        <row r="819">
          <cell r="AA819">
            <v>82.899999999999693</v>
          </cell>
          <cell r="AB819" t="str">
            <v>DESTACADO</v>
          </cell>
        </row>
        <row r="820">
          <cell r="AA820">
            <v>82.999999999999702</v>
          </cell>
          <cell r="AB820" t="str">
            <v>DESTACADO</v>
          </cell>
        </row>
        <row r="821">
          <cell r="AA821">
            <v>83.099999999999696</v>
          </cell>
          <cell r="AB821" t="str">
            <v>DESTACADO</v>
          </cell>
        </row>
        <row r="822">
          <cell r="AA822">
            <v>83.199999999999704</v>
          </cell>
          <cell r="AB822" t="str">
            <v>DESTACADO</v>
          </cell>
        </row>
        <row r="823">
          <cell r="AA823">
            <v>83.299999999999699</v>
          </cell>
          <cell r="AB823" t="str">
            <v>DESTACADO</v>
          </cell>
        </row>
        <row r="824">
          <cell r="AA824">
            <v>83.399999999999693</v>
          </cell>
          <cell r="AB824" t="str">
            <v>DESTACADO</v>
          </cell>
        </row>
        <row r="825">
          <cell r="AA825">
            <v>83.499999999999702</v>
          </cell>
          <cell r="AB825" t="str">
            <v>DESTACADO</v>
          </cell>
        </row>
        <row r="826">
          <cell r="AA826">
            <v>83.599999999999696</v>
          </cell>
          <cell r="AB826" t="str">
            <v>DESTACADO</v>
          </cell>
        </row>
        <row r="827">
          <cell r="AA827">
            <v>83.699999999999704</v>
          </cell>
          <cell r="AB827" t="str">
            <v>DESTACADO</v>
          </cell>
        </row>
        <row r="828">
          <cell r="AA828">
            <v>83.799999999999699</v>
          </cell>
          <cell r="AB828" t="str">
            <v>DESTACADO</v>
          </cell>
        </row>
        <row r="829">
          <cell r="AA829">
            <v>83.899999999999693</v>
          </cell>
          <cell r="AB829" t="str">
            <v>DESTACADO</v>
          </cell>
        </row>
        <row r="830">
          <cell r="AA830">
            <v>83.999999999999702</v>
          </cell>
          <cell r="AB830" t="str">
            <v>DESTACADO</v>
          </cell>
        </row>
        <row r="831">
          <cell r="AA831">
            <v>84.099999999999696</v>
          </cell>
          <cell r="AB831" t="str">
            <v>DESTACADO</v>
          </cell>
        </row>
        <row r="832">
          <cell r="AA832">
            <v>84.199999999999704</v>
          </cell>
          <cell r="AB832" t="str">
            <v>DESTACADO</v>
          </cell>
        </row>
        <row r="833">
          <cell r="AA833">
            <v>84.299999999999699</v>
          </cell>
          <cell r="AB833" t="str">
            <v>DESTACADO</v>
          </cell>
        </row>
        <row r="834">
          <cell r="AA834">
            <v>84.399999999999693</v>
          </cell>
          <cell r="AB834" t="str">
            <v>DESTACADO</v>
          </cell>
        </row>
        <row r="835">
          <cell r="AA835">
            <v>84.499999999999702</v>
          </cell>
          <cell r="AB835" t="str">
            <v>DESTACADO</v>
          </cell>
        </row>
        <row r="836">
          <cell r="AA836">
            <v>84.599999999999696</v>
          </cell>
          <cell r="AB836" t="str">
            <v>DESTACADO</v>
          </cell>
        </row>
        <row r="837">
          <cell r="AA837">
            <v>84.699999999999704</v>
          </cell>
          <cell r="AB837" t="str">
            <v>DESTACADO</v>
          </cell>
        </row>
        <row r="838">
          <cell r="AA838">
            <v>84.799999999999699</v>
          </cell>
          <cell r="AB838" t="str">
            <v>DESTACADO</v>
          </cell>
        </row>
        <row r="839">
          <cell r="AA839">
            <v>84.899999999999693</v>
          </cell>
          <cell r="AB839" t="str">
            <v>DESTACADO</v>
          </cell>
        </row>
        <row r="840">
          <cell r="AA840">
            <v>84.999999999999702</v>
          </cell>
          <cell r="AB840" t="str">
            <v>DESTACADO</v>
          </cell>
        </row>
        <row r="841">
          <cell r="AA841">
            <v>85.099999999999696</v>
          </cell>
          <cell r="AB841" t="str">
            <v>DESTACADO</v>
          </cell>
        </row>
        <row r="842">
          <cell r="AA842">
            <v>85.199999999999704</v>
          </cell>
          <cell r="AB842" t="str">
            <v>DESTACADO</v>
          </cell>
        </row>
        <row r="843">
          <cell r="AA843">
            <v>85.299999999999699</v>
          </cell>
          <cell r="AB843" t="str">
            <v>DESTACADO</v>
          </cell>
        </row>
        <row r="844">
          <cell r="AA844">
            <v>85.399999999999693</v>
          </cell>
          <cell r="AB844" t="str">
            <v>DESTACADO</v>
          </cell>
        </row>
        <row r="845">
          <cell r="AA845">
            <v>85.499999999999702</v>
          </cell>
          <cell r="AB845" t="str">
            <v>DESTACADO</v>
          </cell>
        </row>
        <row r="846">
          <cell r="AA846">
            <v>85.599999999999696</v>
          </cell>
          <cell r="AB846" t="str">
            <v>DESTACADO</v>
          </cell>
        </row>
        <row r="847">
          <cell r="AA847">
            <v>85.699999999999704</v>
          </cell>
          <cell r="AB847" t="str">
            <v>DESTACADO</v>
          </cell>
        </row>
        <row r="848">
          <cell r="AA848">
            <v>85.799999999999699</v>
          </cell>
          <cell r="AB848" t="str">
            <v>DESTACADO</v>
          </cell>
        </row>
        <row r="849">
          <cell r="AA849">
            <v>85.899999999999693</v>
          </cell>
          <cell r="AB849" t="str">
            <v>DESTACADO</v>
          </cell>
        </row>
        <row r="850">
          <cell r="AA850">
            <v>85.999999999999702</v>
          </cell>
          <cell r="AB850" t="str">
            <v>DESTACADO</v>
          </cell>
        </row>
        <row r="851">
          <cell r="AA851">
            <v>86.099999999999696</v>
          </cell>
          <cell r="AB851" t="str">
            <v>DESTACADO</v>
          </cell>
        </row>
        <row r="852">
          <cell r="AA852">
            <v>86.199999999999704</v>
          </cell>
          <cell r="AB852" t="str">
            <v>DESTACADO</v>
          </cell>
        </row>
        <row r="853">
          <cell r="AA853">
            <v>86.299999999999699</v>
          </cell>
          <cell r="AB853" t="str">
            <v>DESTACADO</v>
          </cell>
        </row>
        <row r="854">
          <cell r="AA854">
            <v>86.399999999999693</v>
          </cell>
          <cell r="AB854" t="str">
            <v>DESTACADO</v>
          </cell>
        </row>
        <row r="855">
          <cell r="AA855">
            <v>86.499999999999702</v>
          </cell>
          <cell r="AB855" t="str">
            <v>DESTACADO</v>
          </cell>
        </row>
        <row r="856">
          <cell r="AA856">
            <v>86.599999999999696</v>
          </cell>
          <cell r="AB856" t="str">
            <v>DESTACADO</v>
          </cell>
        </row>
        <row r="857">
          <cell r="AA857">
            <v>86.699999999999704</v>
          </cell>
          <cell r="AB857" t="str">
            <v>DESTACADO</v>
          </cell>
        </row>
        <row r="858">
          <cell r="AA858">
            <v>86.799999999999699</v>
          </cell>
          <cell r="AB858" t="str">
            <v>DESTACADO</v>
          </cell>
        </row>
        <row r="859">
          <cell r="AA859">
            <v>86.899999999999693</v>
          </cell>
          <cell r="AB859" t="str">
            <v>DESTACADO</v>
          </cell>
        </row>
        <row r="860">
          <cell r="AA860">
            <v>86.999999999999702</v>
          </cell>
          <cell r="AB860" t="str">
            <v>DESTACADO</v>
          </cell>
        </row>
        <row r="861">
          <cell r="AA861">
            <v>87.099999999999696</v>
          </cell>
          <cell r="AB861" t="str">
            <v>DESTACADO</v>
          </cell>
        </row>
        <row r="862">
          <cell r="AA862">
            <v>87.199999999999704</v>
          </cell>
          <cell r="AB862" t="str">
            <v>DESTACADO</v>
          </cell>
        </row>
        <row r="863">
          <cell r="AA863">
            <v>87.299999999999699</v>
          </cell>
          <cell r="AB863" t="str">
            <v>DESTACADO</v>
          </cell>
        </row>
        <row r="864">
          <cell r="AA864">
            <v>87.399999999999693</v>
          </cell>
          <cell r="AB864" t="str">
            <v>DESTACADO</v>
          </cell>
        </row>
        <row r="865">
          <cell r="AA865">
            <v>87.499999999999702</v>
          </cell>
          <cell r="AB865" t="str">
            <v>DESTACADO</v>
          </cell>
        </row>
        <row r="866">
          <cell r="AA866">
            <v>87.599999999999696</v>
          </cell>
          <cell r="AB866" t="str">
            <v>DESTACADO</v>
          </cell>
        </row>
        <row r="867">
          <cell r="AA867">
            <v>87.699999999999704</v>
          </cell>
          <cell r="AB867" t="str">
            <v>DESTACADO</v>
          </cell>
        </row>
        <row r="868">
          <cell r="AA868">
            <v>87.799999999999699</v>
          </cell>
          <cell r="AB868" t="str">
            <v>DESTACADO</v>
          </cell>
        </row>
        <row r="869">
          <cell r="AA869">
            <v>87.899999999999693</v>
          </cell>
          <cell r="AB869" t="str">
            <v>DESTACADO</v>
          </cell>
        </row>
        <row r="870">
          <cell r="AA870">
            <v>87.999999999999702</v>
          </cell>
          <cell r="AB870" t="str">
            <v>DESTACADO</v>
          </cell>
        </row>
        <row r="871">
          <cell r="AA871">
            <v>88.099999999999696</v>
          </cell>
          <cell r="AB871" t="str">
            <v>DESTACADO</v>
          </cell>
        </row>
        <row r="872">
          <cell r="AA872">
            <v>88.199999999999704</v>
          </cell>
          <cell r="AB872" t="str">
            <v>DESTACADO</v>
          </cell>
        </row>
        <row r="873">
          <cell r="AA873">
            <v>88.299999999999699</v>
          </cell>
          <cell r="AB873" t="str">
            <v>DESTACADO</v>
          </cell>
        </row>
        <row r="874">
          <cell r="AA874">
            <v>88.399999999999693</v>
          </cell>
          <cell r="AB874" t="str">
            <v>DESTACADO</v>
          </cell>
        </row>
        <row r="875">
          <cell r="AA875">
            <v>88.499999999999702</v>
          </cell>
          <cell r="AB875" t="str">
            <v>DESTACADO</v>
          </cell>
        </row>
        <row r="876">
          <cell r="AA876">
            <v>88.599999999999696</v>
          </cell>
          <cell r="AB876" t="str">
            <v>DESTACADO</v>
          </cell>
        </row>
        <row r="877">
          <cell r="AA877">
            <v>88.699999999999704</v>
          </cell>
          <cell r="AB877" t="str">
            <v>DESTACADO</v>
          </cell>
        </row>
        <row r="878">
          <cell r="AA878">
            <v>88.799999999999699</v>
          </cell>
          <cell r="AB878" t="str">
            <v>DESTACADO</v>
          </cell>
        </row>
        <row r="879">
          <cell r="AA879">
            <v>88.899999999999693</v>
          </cell>
          <cell r="AB879" t="str">
            <v>DESTACADO</v>
          </cell>
        </row>
        <row r="880">
          <cell r="AA880">
            <v>88.999999999999702</v>
          </cell>
          <cell r="AB880" t="str">
            <v>DESTACADO</v>
          </cell>
        </row>
        <row r="881">
          <cell r="AA881">
            <v>89.099999999999696</v>
          </cell>
          <cell r="AB881" t="str">
            <v>DESTACADO</v>
          </cell>
        </row>
        <row r="882">
          <cell r="AA882">
            <v>89.199999999999704</v>
          </cell>
          <cell r="AB882" t="str">
            <v>DESTACADO</v>
          </cell>
        </row>
        <row r="883">
          <cell r="AA883">
            <v>89.299999999999699</v>
          </cell>
          <cell r="AB883" t="str">
            <v>DESTACADO</v>
          </cell>
        </row>
        <row r="884">
          <cell r="AA884">
            <v>89.399999999999693</v>
          </cell>
          <cell r="AB884" t="str">
            <v>DESTACADO</v>
          </cell>
        </row>
        <row r="885">
          <cell r="AA885">
            <v>89.499999999999702</v>
          </cell>
          <cell r="AB885" t="str">
            <v>DESTACADO</v>
          </cell>
        </row>
        <row r="886">
          <cell r="AA886">
            <v>89.599999999999696</v>
          </cell>
          <cell r="AB886" t="str">
            <v>DESTACADO</v>
          </cell>
        </row>
        <row r="887">
          <cell r="AA887">
            <v>89.699999999999704</v>
          </cell>
          <cell r="AB887" t="str">
            <v>DESTACADO</v>
          </cell>
        </row>
        <row r="888">
          <cell r="AA888">
            <v>89.799999999999699</v>
          </cell>
          <cell r="AB888" t="str">
            <v>DESTACADO</v>
          </cell>
        </row>
        <row r="889">
          <cell r="AA889">
            <v>89.899999999999693</v>
          </cell>
          <cell r="AB889" t="str">
            <v>DESTACADO</v>
          </cell>
        </row>
        <row r="890">
          <cell r="AA890">
            <v>89.999999999999702</v>
          </cell>
          <cell r="AB890" t="str">
            <v>DESTACADO</v>
          </cell>
        </row>
        <row r="891">
          <cell r="AA891">
            <v>90.099999999999696</v>
          </cell>
          <cell r="AB891" t="str">
            <v>DESTACADO</v>
          </cell>
        </row>
        <row r="892">
          <cell r="AA892">
            <v>90.199999999999704</v>
          </cell>
          <cell r="AB892" t="str">
            <v>DESTACADO</v>
          </cell>
        </row>
        <row r="893">
          <cell r="AA893">
            <v>90.299999999999699</v>
          </cell>
          <cell r="AB893" t="str">
            <v>DESTACADO</v>
          </cell>
        </row>
        <row r="894">
          <cell r="AA894">
            <v>90.399999999999693</v>
          </cell>
          <cell r="AB894" t="str">
            <v>DESTACADO</v>
          </cell>
        </row>
        <row r="895">
          <cell r="AA895">
            <v>90.499999999999702</v>
          </cell>
          <cell r="AB895" t="str">
            <v>DESTACADO</v>
          </cell>
        </row>
        <row r="896">
          <cell r="AA896">
            <v>90.599999999999696</v>
          </cell>
          <cell r="AB896" t="str">
            <v>DESTACADO</v>
          </cell>
        </row>
        <row r="897">
          <cell r="AA897">
            <v>90.699999999999704</v>
          </cell>
          <cell r="AB897" t="str">
            <v>DESTACADO</v>
          </cell>
        </row>
        <row r="898">
          <cell r="AA898">
            <v>90.799999999999699</v>
          </cell>
          <cell r="AB898" t="str">
            <v>DESTACADO</v>
          </cell>
        </row>
        <row r="899">
          <cell r="AA899">
            <v>90.899999999999693</v>
          </cell>
          <cell r="AB899" t="str">
            <v>DESTACADO</v>
          </cell>
        </row>
        <row r="900">
          <cell r="AA900">
            <v>90.999999999999702</v>
          </cell>
          <cell r="AB900" t="str">
            <v>DESTACADO</v>
          </cell>
        </row>
        <row r="901">
          <cell r="AA901">
            <v>91.099999999999696</v>
          </cell>
          <cell r="AB901" t="str">
            <v>DESTACADO</v>
          </cell>
        </row>
        <row r="902">
          <cell r="AA902">
            <v>91.199999999999704</v>
          </cell>
          <cell r="AB902" t="str">
            <v>DESTACADO</v>
          </cell>
        </row>
        <row r="903">
          <cell r="AA903">
            <v>91.299999999999699</v>
          </cell>
          <cell r="AB903" t="str">
            <v>DESTACADO</v>
          </cell>
        </row>
        <row r="904">
          <cell r="AA904">
            <v>91.399999999999693</v>
          </cell>
          <cell r="AB904" t="str">
            <v>DESTACADO</v>
          </cell>
        </row>
        <row r="905">
          <cell r="AA905">
            <v>91.499999999999702</v>
          </cell>
          <cell r="AB905" t="str">
            <v>DESTACADO</v>
          </cell>
        </row>
        <row r="906">
          <cell r="AA906">
            <v>91.599999999999696</v>
          </cell>
          <cell r="AB906" t="str">
            <v>DESTACADO</v>
          </cell>
        </row>
        <row r="907">
          <cell r="AA907">
            <v>91.699999999999704</v>
          </cell>
          <cell r="AB907" t="str">
            <v>DESTACADO</v>
          </cell>
        </row>
        <row r="908">
          <cell r="AA908">
            <v>91.799999999999699</v>
          </cell>
          <cell r="AB908" t="str">
            <v>DESTACADO</v>
          </cell>
        </row>
        <row r="909">
          <cell r="AA909">
            <v>91.899999999999693</v>
          </cell>
          <cell r="AB909" t="str">
            <v>DESTACADO</v>
          </cell>
        </row>
        <row r="910">
          <cell r="AA910">
            <v>91.999999999999702</v>
          </cell>
          <cell r="AB910" t="str">
            <v>DESTACADO</v>
          </cell>
        </row>
        <row r="911">
          <cell r="AA911">
            <v>92.099999999999696</v>
          </cell>
          <cell r="AB911" t="str">
            <v>DESTACADO</v>
          </cell>
        </row>
        <row r="912">
          <cell r="AA912">
            <v>92.199999999999704</v>
          </cell>
          <cell r="AB912" t="str">
            <v>DESTACADO</v>
          </cell>
        </row>
        <row r="913">
          <cell r="AA913">
            <v>92.299999999999699</v>
          </cell>
          <cell r="AB913" t="str">
            <v>DESTACADO</v>
          </cell>
        </row>
        <row r="914">
          <cell r="AA914">
            <v>92.399999999999693</v>
          </cell>
          <cell r="AB914" t="str">
            <v>DESTACADO</v>
          </cell>
        </row>
        <row r="915">
          <cell r="AA915">
            <v>92.499999999999702</v>
          </cell>
          <cell r="AB915" t="str">
            <v>DESTACADO</v>
          </cell>
        </row>
        <row r="916">
          <cell r="AA916">
            <v>92.599999999999696</v>
          </cell>
          <cell r="AB916" t="str">
            <v>DESTACADO</v>
          </cell>
        </row>
        <row r="917">
          <cell r="AA917">
            <v>92.699999999999704</v>
          </cell>
          <cell r="AB917" t="str">
            <v>DESTACADO</v>
          </cell>
        </row>
        <row r="918">
          <cell r="AA918">
            <v>92.799999999999699</v>
          </cell>
          <cell r="AB918" t="str">
            <v>DESTACADO</v>
          </cell>
        </row>
        <row r="919">
          <cell r="AA919">
            <v>92.899999999999693</v>
          </cell>
          <cell r="AB919" t="str">
            <v>DESTACADO</v>
          </cell>
        </row>
        <row r="920">
          <cell r="AA920">
            <v>92.999999999999702</v>
          </cell>
          <cell r="AB920" t="str">
            <v>DESTACADO</v>
          </cell>
        </row>
        <row r="921">
          <cell r="AA921">
            <v>93.099999999999696</v>
          </cell>
          <cell r="AB921" t="str">
            <v>DESTACADO</v>
          </cell>
        </row>
        <row r="922">
          <cell r="AA922">
            <v>93.199999999999704</v>
          </cell>
          <cell r="AB922" t="str">
            <v>DESTACADO</v>
          </cell>
        </row>
        <row r="923">
          <cell r="AA923">
            <v>93.299999999999699</v>
          </cell>
          <cell r="AB923" t="str">
            <v>DESTACADO</v>
          </cell>
        </row>
        <row r="924">
          <cell r="AA924">
            <v>93.399999999999693</v>
          </cell>
          <cell r="AB924" t="str">
            <v>DESTACADO</v>
          </cell>
        </row>
        <row r="925">
          <cell r="AA925">
            <v>93.499999999999702</v>
          </cell>
          <cell r="AB925" t="str">
            <v>DESTACADO</v>
          </cell>
        </row>
        <row r="926">
          <cell r="AA926">
            <v>93.599999999999696</v>
          </cell>
          <cell r="AB926" t="str">
            <v>DESTACADO</v>
          </cell>
        </row>
        <row r="927">
          <cell r="AA927">
            <v>93.699999999999704</v>
          </cell>
          <cell r="AB927" t="str">
            <v>DESTACADO</v>
          </cell>
        </row>
        <row r="928">
          <cell r="AA928">
            <v>93.799999999999699</v>
          </cell>
          <cell r="AB928" t="str">
            <v>DESTACADO</v>
          </cell>
        </row>
        <row r="929">
          <cell r="AA929">
            <v>93.899999999999693</v>
          </cell>
          <cell r="AB929" t="str">
            <v>DESTACADO</v>
          </cell>
        </row>
        <row r="930">
          <cell r="AA930">
            <v>93.999999999999702</v>
          </cell>
          <cell r="AB930" t="str">
            <v>DESTACADO</v>
          </cell>
        </row>
        <row r="931">
          <cell r="AA931">
            <v>94.099999999999696</v>
          </cell>
          <cell r="AB931" t="str">
            <v>DESTACADO</v>
          </cell>
        </row>
        <row r="932">
          <cell r="AA932">
            <v>94.199999999999704</v>
          </cell>
          <cell r="AB932" t="str">
            <v>DESTACADO</v>
          </cell>
        </row>
        <row r="933">
          <cell r="AA933">
            <v>94.299999999999699</v>
          </cell>
          <cell r="AB933" t="str">
            <v>DESTACADO</v>
          </cell>
        </row>
        <row r="934">
          <cell r="AA934">
            <v>94.399999999999693</v>
          </cell>
          <cell r="AB934" t="str">
            <v>DESTACADO</v>
          </cell>
        </row>
        <row r="935">
          <cell r="AA935">
            <v>94.499999999999702</v>
          </cell>
          <cell r="AB935" t="str">
            <v>DESTACADO</v>
          </cell>
        </row>
        <row r="936">
          <cell r="AA936">
            <v>94.599999999999696</v>
          </cell>
          <cell r="AB936" t="str">
            <v>DESTACADO</v>
          </cell>
        </row>
        <row r="937">
          <cell r="AA937">
            <v>94.699999999999704</v>
          </cell>
          <cell r="AB937" t="str">
            <v>DESTACADO</v>
          </cell>
        </row>
        <row r="938">
          <cell r="AA938">
            <v>94.799999999999699</v>
          </cell>
          <cell r="AB938" t="str">
            <v>DESTACADO</v>
          </cell>
        </row>
        <row r="939">
          <cell r="AA939">
            <v>94.899999999999693</v>
          </cell>
          <cell r="AB939" t="str">
            <v>DESTACADO</v>
          </cell>
        </row>
        <row r="940">
          <cell r="AA940">
            <v>94.999999999999702</v>
          </cell>
          <cell r="AB940" t="str">
            <v>SOBRESALIENTE</v>
          </cell>
        </row>
        <row r="941">
          <cell r="AA941">
            <v>95.099999999999696</v>
          </cell>
          <cell r="AB941" t="str">
            <v>SOBRESALIENTE</v>
          </cell>
        </row>
        <row r="942">
          <cell r="AA942">
            <v>95.199999999999704</v>
          </cell>
          <cell r="AB942" t="str">
            <v>SOBRESALIENTE</v>
          </cell>
        </row>
        <row r="943">
          <cell r="AA943">
            <v>95.299999999999699</v>
          </cell>
          <cell r="AB943" t="str">
            <v>SOBRESALIENTE</v>
          </cell>
        </row>
        <row r="944">
          <cell r="AA944">
            <v>95.399999999999693</v>
          </cell>
          <cell r="AB944" t="str">
            <v>SOBRESALIENTE</v>
          </cell>
        </row>
        <row r="945">
          <cell r="AA945">
            <v>95.499999999999702</v>
          </cell>
          <cell r="AB945" t="str">
            <v>SOBRESALIENTE</v>
          </cell>
        </row>
        <row r="946">
          <cell r="AA946">
            <v>95.599999999999696</v>
          </cell>
          <cell r="AB946" t="str">
            <v>SOBRESALIENTE</v>
          </cell>
        </row>
        <row r="947">
          <cell r="AA947">
            <v>95.699999999999704</v>
          </cell>
          <cell r="AB947" t="str">
            <v>SOBRESALIENTE</v>
          </cell>
        </row>
        <row r="948">
          <cell r="AA948">
            <v>95.799999999999699</v>
          </cell>
          <cell r="AB948" t="str">
            <v>SOBRESALIENTE</v>
          </cell>
        </row>
        <row r="949">
          <cell r="AA949">
            <v>95.899999999999693</v>
          </cell>
          <cell r="AB949" t="str">
            <v>SOBRESALIENTE</v>
          </cell>
        </row>
        <row r="950">
          <cell r="AA950">
            <v>95.999999999999702</v>
          </cell>
          <cell r="AB950" t="str">
            <v>SOBRESALIENTE</v>
          </cell>
        </row>
        <row r="951">
          <cell r="AA951">
            <v>96.099999999999696</v>
          </cell>
          <cell r="AB951" t="str">
            <v>SOBRESALIENTE</v>
          </cell>
        </row>
        <row r="952">
          <cell r="AA952">
            <v>96.199999999999704</v>
          </cell>
          <cell r="AB952" t="str">
            <v>SOBRESALIENTE</v>
          </cell>
        </row>
        <row r="953">
          <cell r="AA953">
            <v>96.299999999999699</v>
          </cell>
          <cell r="AB953" t="str">
            <v>SOBRESALIENTE</v>
          </cell>
        </row>
        <row r="954">
          <cell r="AA954">
            <v>96.399999999999693</v>
          </cell>
          <cell r="AB954" t="str">
            <v>SOBRESALIENTE</v>
          </cell>
        </row>
        <row r="955">
          <cell r="AA955">
            <v>96.499999999999702</v>
          </cell>
          <cell r="AB955" t="str">
            <v>SOBRESALIENTE</v>
          </cell>
        </row>
        <row r="956">
          <cell r="AA956">
            <v>96.599999999999696</v>
          </cell>
          <cell r="AB956" t="str">
            <v>SOBRESALIENTE</v>
          </cell>
        </row>
        <row r="957">
          <cell r="AA957">
            <v>96.699999999999704</v>
          </cell>
          <cell r="AB957" t="str">
            <v>SOBRESALIENTE</v>
          </cell>
        </row>
        <row r="958">
          <cell r="AA958">
            <v>96.799999999999699</v>
          </cell>
          <cell r="AB958" t="str">
            <v>SOBRESALIENTE</v>
          </cell>
        </row>
        <row r="959">
          <cell r="AA959">
            <v>96.899999999999693</v>
          </cell>
          <cell r="AB959" t="str">
            <v>SOBRESALIENTE</v>
          </cell>
        </row>
        <row r="960">
          <cell r="AA960">
            <v>96.999999999999702</v>
          </cell>
          <cell r="AB960" t="str">
            <v>SOBRESALIENTE</v>
          </cell>
        </row>
        <row r="961">
          <cell r="AA961">
            <v>97.099999999999696</v>
          </cell>
          <cell r="AB961" t="str">
            <v>SOBRESALIENTE</v>
          </cell>
        </row>
        <row r="962">
          <cell r="AA962">
            <v>97.199999999999704</v>
          </cell>
          <cell r="AB962" t="str">
            <v>SOBRESALIENTE</v>
          </cell>
        </row>
        <row r="963">
          <cell r="AA963">
            <v>97.299999999999699</v>
          </cell>
          <cell r="AB963" t="str">
            <v>SOBRESALIENTE</v>
          </cell>
        </row>
        <row r="964">
          <cell r="AA964">
            <v>97.399999999999693</v>
          </cell>
          <cell r="AB964" t="str">
            <v>SOBRESALIENTE</v>
          </cell>
        </row>
        <row r="965">
          <cell r="AA965">
            <v>97.499999999999702</v>
          </cell>
          <cell r="AB965" t="str">
            <v>SOBRESALIENTE</v>
          </cell>
        </row>
        <row r="966">
          <cell r="AA966">
            <v>97.599999999999696</v>
          </cell>
          <cell r="AB966" t="str">
            <v>SOBRESALIENTE</v>
          </cell>
        </row>
        <row r="967">
          <cell r="AA967">
            <v>97.699999999999704</v>
          </cell>
          <cell r="AB967" t="str">
            <v>SOBRESALIENTE</v>
          </cell>
        </row>
        <row r="968">
          <cell r="AA968">
            <v>97.799999999999699</v>
          </cell>
          <cell r="AB968" t="str">
            <v>SOBRESALIENTE</v>
          </cell>
        </row>
        <row r="969">
          <cell r="AA969">
            <v>97.899999999999693</v>
          </cell>
          <cell r="AB969" t="str">
            <v>SOBRESALIENTE</v>
          </cell>
        </row>
        <row r="970">
          <cell r="AA970">
            <v>97.999999999999702</v>
          </cell>
          <cell r="AB970" t="str">
            <v>SOBRESALIENTE</v>
          </cell>
        </row>
        <row r="971">
          <cell r="AA971">
            <v>98.099999999999696</v>
          </cell>
          <cell r="AB971" t="str">
            <v>SOBRESALIENTE</v>
          </cell>
        </row>
        <row r="972">
          <cell r="AA972">
            <v>98.199999999999704</v>
          </cell>
          <cell r="AB972" t="str">
            <v>SOBRESALIENTE</v>
          </cell>
        </row>
        <row r="973">
          <cell r="AA973">
            <v>98.299999999999699</v>
          </cell>
          <cell r="AB973" t="str">
            <v>SOBRESALIENTE</v>
          </cell>
        </row>
        <row r="974">
          <cell r="AA974">
            <v>98.399999999999693</v>
          </cell>
          <cell r="AB974" t="str">
            <v>SOBRESALIENTE</v>
          </cell>
        </row>
        <row r="975">
          <cell r="AA975">
            <v>98.499999999999702</v>
          </cell>
          <cell r="AB975" t="str">
            <v>SOBRESALIENTE</v>
          </cell>
        </row>
        <row r="976">
          <cell r="AA976">
            <v>98.599999999999696</v>
          </cell>
          <cell r="AB976" t="str">
            <v>SOBRESALIENTE</v>
          </cell>
        </row>
        <row r="977">
          <cell r="AA977">
            <v>98.699999999999704</v>
          </cell>
          <cell r="AB977" t="str">
            <v>SOBRESALIENTE</v>
          </cell>
        </row>
        <row r="978">
          <cell r="AA978">
            <v>98.799999999999699</v>
          </cell>
          <cell r="AB978" t="str">
            <v>SOBRESALIENTE</v>
          </cell>
        </row>
        <row r="979">
          <cell r="AA979">
            <v>98.899999999999693</v>
          </cell>
          <cell r="AB979" t="str">
            <v>SOBRESALIENTE</v>
          </cell>
        </row>
        <row r="980">
          <cell r="AA980">
            <v>98.999999999999702</v>
          </cell>
          <cell r="AB980" t="str">
            <v>SOBRESALIENTE</v>
          </cell>
        </row>
        <row r="981">
          <cell r="AA981">
            <v>99.099999999999696</v>
          </cell>
          <cell r="AB981" t="str">
            <v>SOBRESALIENTE</v>
          </cell>
        </row>
        <row r="982">
          <cell r="AA982">
            <v>99.199999999999704</v>
          </cell>
          <cell r="AB982" t="str">
            <v>SOBRESALIENTE</v>
          </cell>
        </row>
        <row r="983">
          <cell r="AA983">
            <v>99.299999999999699</v>
          </cell>
          <cell r="AB983" t="str">
            <v>SOBRESALIENTE</v>
          </cell>
        </row>
        <row r="984">
          <cell r="AA984">
            <v>99.399999999999693</v>
          </cell>
          <cell r="AB984" t="str">
            <v>SOBRESALIENTE</v>
          </cell>
        </row>
        <row r="985">
          <cell r="AA985">
            <v>99.499999999999702</v>
          </cell>
          <cell r="AB985" t="str">
            <v>SOBRESALIENTE</v>
          </cell>
        </row>
        <row r="986">
          <cell r="AA986">
            <v>99.599999999999696</v>
          </cell>
          <cell r="AB986" t="str">
            <v>SOBRESALIENTE</v>
          </cell>
        </row>
        <row r="987">
          <cell r="AA987">
            <v>99.699999999999704</v>
          </cell>
          <cell r="AB987" t="str">
            <v>SOBRESALIENTE</v>
          </cell>
        </row>
        <row r="988">
          <cell r="AA988">
            <v>99.799999999999699</v>
          </cell>
          <cell r="AB988" t="str">
            <v>SOBRESALIENTE</v>
          </cell>
        </row>
        <row r="989">
          <cell r="AA989">
            <v>99.899999999999693</v>
          </cell>
          <cell r="AB989" t="str">
            <v>SOBRESALIENTE</v>
          </cell>
        </row>
      </sheetData>
      <sheetData sheetId="4"/>
      <sheetData sheetId="5">
        <row r="31">
          <cell r="N31" t="str">
            <v>BAJO</v>
          </cell>
        </row>
        <row r="33">
          <cell r="N33">
            <v>0</v>
          </cell>
        </row>
        <row r="35">
          <cell r="N35">
            <v>0</v>
          </cell>
        </row>
        <row r="37">
          <cell r="N37">
            <v>0</v>
          </cell>
        </row>
        <row r="40">
          <cell r="N40">
            <v>0</v>
          </cell>
          <cell r="O40">
            <v>0</v>
          </cell>
        </row>
      </sheetData>
      <sheetData sheetId="6"/>
      <sheetData sheetId="7"/>
      <sheetData sheetId="8"/>
      <sheetData sheetId="9">
        <row r="44">
          <cell r="K44">
            <v>0</v>
          </cell>
        </row>
        <row r="58">
          <cell r="M58">
            <v>0.16666666666666666</v>
          </cell>
        </row>
      </sheetData>
      <sheetData sheetId="10">
        <row r="44">
          <cell r="K44">
            <v>0</v>
          </cell>
        </row>
        <row r="58">
          <cell r="M58">
            <v>0</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K56"/>
  <sheetViews>
    <sheetView showGridLines="0" tabSelected="1" view="pageBreakPreview" zoomScale="90" zoomScaleNormal="90" zoomScaleSheetLayoutView="90" workbookViewId="0">
      <selection activeCell="F13" sqref="F13:M16"/>
    </sheetView>
  </sheetViews>
  <sheetFormatPr baseColWidth="10" defaultColWidth="11.42578125" defaultRowHeight="12.75"/>
  <cols>
    <col min="1" max="1" width="5" style="163" customWidth="1"/>
    <col min="2" max="3" width="3.7109375" style="163" customWidth="1"/>
    <col min="4" max="4" width="8.140625" style="163" customWidth="1"/>
    <col min="5" max="5" width="9" style="163" customWidth="1"/>
    <col min="6" max="6" width="10.85546875" style="163" customWidth="1"/>
    <col min="7" max="7" width="7.140625" style="163" customWidth="1"/>
    <col min="8" max="8" width="4.5703125" style="163" customWidth="1"/>
    <col min="9" max="9" width="5.85546875" style="163" customWidth="1"/>
    <col min="10" max="10" width="7.7109375" style="163" customWidth="1"/>
    <col min="11" max="11" width="8.140625" style="163" customWidth="1"/>
    <col min="12" max="12" width="3.7109375" style="163" customWidth="1"/>
    <col min="13" max="13" width="9.85546875" style="163" customWidth="1"/>
    <col min="14" max="14" width="24" style="163" customWidth="1"/>
    <col min="15" max="15" width="13.42578125" style="163" customWidth="1"/>
    <col min="16" max="16" width="6.140625" style="163" customWidth="1"/>
    <col min="17" max="17" width="5.140625" style="163" customWidth="1"/>
    <col min="18" max="19" width="6.5703125" style="163" customWidth="1"/>
    <col min="20" max="20" width="5.85546875" style="163" customWidth="1"/>
    <col min="21" max="21" width="3.7109375" style="163" customWidth="1"/>
    <col min="22" max="22" width="8.28515625" style="163" customWidth="1"/>
    <col min="23" max="23" width="5.140625" style="163" customWidth="1"/>
    <col min="24" max="24" width="3.7109375" style="163" customWidth="1"/>
    <col min="25" max="25" width="5.140625" style="163" customWidth="1"/>
    <col min="26" max="26" width="4.85546875" style="163" customWidth="1"/>
    <col min="27" max="27" width="8.5703125" style="163" customWidth="1"/>
    <col min="28" max="28" width="10" style="163" customWidth="1"/>
    <col min="29" max="29" width="10.5703125" style="163" customWidth="1"/>
    <col min="30" max="30" width="8.140625" style="163" customWidth="1"/>
    <col min="31" max="31" width="7.7109375" style="163" customWidth="1"/>
    <col min="32" max="32" width="15.140625" style="163" customWidth="1"/>
    <col min="33" max="33" width="11.42578125" style="163"/>
    <col min="34" max="34" width="19.5703125" style="163" customWidth="1"/>
    <col min="35" max="35" width="11.42578125" style="163" customWidth="1"/>
    <col min="36" max="36" width="11.42578125" style="164" customWidth="1"/>
    <col min="37" max="37" width="11.42578125" style="163" customWidth="1"/>
    <col min="38" max="16384" width="11.42578125" style="164"/>
  </cols>
  <sheetData>
    <row r="1" spans="1:37" ht="18" customHeight="1">
      <c r="A1" s="231"/>
      <c r="B1" s="232"/>
      <c r="C1" s="232"/>
      <c r="D1" s="232"/>
      <c r="E1" s="233"/>
      <c r="F1" s="246" t="s">
        <v>524</v>
      </c>
      <c r="G1" s="246"/>
      <c r="H1" s="246"/>
      <c r="I1" s="246"/>
      <c r="J1" s="246"/>
      <c r="K1" s="246"/>
      <c r="L1" s="246"/>
      <c r="M1" s="246"/>
      <c r="N1" s="246"/>
      <c r="O1" s="246"/>
      <c r="P1" s="246"/>
      <c r="Q1" s="246"/>
      <c r="R1" s="246"/>
      <c r="S1" s="246"/>
      <c r="T1" s="246"/>
      <c r="U1" s="246"/>
      <c r="V1" s="246"/>
      <c r="W1" s="246"/>
      <c r="X1" s="246"/>
      <c r="Y1" s="246"/>
      <c r="Z1" s="246"/>
      <c r="AA1" s="246"/>
      <c r="AB1" s="246"/>
      <c r="AC1" s="246"/>
      <c r="AD1" s="240" t="s">
        <v>526</v>
      </c>
      <c r="AE1" s="241"/>
      <c r="AF1" s="242"/>
    </row>
    <row r="2" spans="1:37" ht="18" customHeight="1">
      <c r="A2" s="234"/>
      <c r="B2" s="235"/>
      <c r="C2" s="235"/>
      <c r="D2" s="235"/>
      <c r="E2" s="236"/>
      <c r="F2" s="247"/>
      <c r="G2" s="247"/>
      <c r="H2" s="247"/>
      <c r="I2" s="247"/>
      <c r="J2" s="247"/>
      <c r="K2" s="247"/>
      <c r="L2" s="247"/>
      <c r="M2" s="247"/>
      <c r="N2" s="247"/>
      <c r="O2" s="247"/>
      <c r="P2" s="247"/>
      <c r="Q2" s="247"/>
      <c r="R2" s="247"/>
      <c r="S2" s="247"/>
      <c r="T2" s="247"/>
      <c r="U2" s="247"/>
      <c r="V2" s="247"/>
      <c r="W2" s="247"/>
      <c r="X2" s="247"/>
      <c r="Y2" s="247"/>
      <c r="Z2" s="247"/>
      <c r="AA2" s="247"/>
      <c r="AB2" s="247"/>
      <c r="AC2" s="247"/>
      <c r="AD2" s="240" t="s">
        <v>525</v>
      </c>
      <c r="AE2" s="241"/>
      <c r="AF2" s="242"/>
    </row>
    <row r="3" spans="1:37" ht="18" customHeight="1">
      <c r="A3" s="234"/>
      <c r="B3" s="235"/>
      <c r="C3" s="235"/>
      <c r="D3" s="235"/>
      <c r="E3" s="236"/>
      <c r="F3" s="247"/>
      <c r="G3" s="247"/>
      <c r="H3" s="247"/>
      <c r="I3" s="247"/>
      <c r="J3" s="247"/>
      <c r="K3" s="247"/>
      <c r="L3" s="247"/>
      <c r="M3" s="247"/>
      <c r="N3" s="247"/>
      <c r="O3" s="247"/>
      <c r="P3" s="247"/>
      <c r="Q3" s="247"/>
      <c r="R3" s="247"/>
      <c r="S3" s="247"/>
      <c r="T3" s="247"/>
      <c r="U3" s="247"/>
      <c r="V3" s="247"/>
      <c r="W3" s="247"/>
      <c r="X3" s="247"/>
      <c r="Y3" s="247"/>
      <c r="Z3" s="247"/>
      <c r="AA3" s="247"/>
      <c r="AB3" s="247"/>
      <c r="AC3" s="247"/>
      <c r="AD3" s="240" t="s">
        <v>531</v>
      </c>
      <c r="AE3" s="241"/>
      <c r="AF3" s="242"/>
    </row>
    <row r="4" spans="1:37" ht="18" customHeight="1">
      <c r="A4" s="237"/>
      <c r="B4" s="238"/>
      <c r="C4" s="238"/>
      <c r="D4" s="238"/>
      <c r="E4" s="239"/>
      <c r="F4" s="248"/>
      <c r="G4" s="248"/>
      <c r="H4" s="248"/>
      <c r="I4" s="248"/>
      <c r="J4" s="248"/>
      <c r="K4" s="248"/>
      <c r="L4" s="248"/>
      <c r="M4" s="248"/>
      <c r="N4" s="248"/>
      <c r="O4" s="248"/>
      <c r="P4" s="248"/>
      <c r="Q4" s="248"/>
      <c r="R4" s="248"/>
      <c r="S4" s="248"/>
      <c r="T4" s="248"/>
      <c r="U4" s="248"/>
      <c r="V4" s="248"/>
      <c r="W4" s="248"/>
      <c r="X4" s="248"/>
      <c r="Y4" s="248"/>
      <c r="Z4" s="248"/>
      <c r="AA4" s="248"/>
      <c r="AB4" s="248"/>
      <c r="AC4" s="248"/>
      <c r="AD4" s="243" t="s">
        <v>528</v>
      </c>
      <c r="AE4" s="244"/>
      <c r="AF4" s="245"/>
    </row>
    <row r="5" spans="1:37" ht="8.1" customHeight="1">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1"/>
    </row>
    <row r="6" spans="1:37" s="168" customFormat="1" ht="26.25" customHeight="1">
      <c r="A6" s="207" t="s">
        <v>451</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9"/>
    </row>
    <row r="7" spans="1:37" s="165" customFormat="1" ht="22.5" customHeight="1">
      <c r="A7" s="217" t="s">
        <v>452</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9"/>
    </row>
    <row r="8" spans="1:37" s="165" customFormat="1" ht="30" customHeight="1">
      <c r="A8" s="210" t="s">
        <v>453</v>
      </c>
      <c r="B8" s="210"/>
      <c r="C8" s="210"/>
      <c r="D8" s="210"/>
      <c r="E8" s="210"/>
      <c r="F8" s="210"/>
      <c r="G8" s="210"/>
      <c r="H8" s="210"/>
      <c r="I8" s="205" t="s">
        <v>454</v>
      </c>
      <c r="J8" s="205"/>
      <c r="K8" s="205"/>
      <c r="L8" s="205"/>
      <c r="M8" s="205"/>
      <c r="N8" s="205"/>
      <c r="O8" s="205"/>
      <c r="P8" s="205"/>
      <c r="Q8" s="205"/>
      <c r="R8" s="167"/>
      <c r="S8" s="205" t="s">
        <v>521</v>
      </c>
      <c r="T8" s="205"/>
      <c r="U8" s="205"/>
      <c r="V8" s="205"/>
      <c r="W8" s="205"/>
      <c r="X8" s="205"/>
      <c r="Y8" s="205"/>
      <c r="Z8" s="205"/>
      <c r="AA8" s="205"/>
      <c r="AB8" s="205"/>
      <c r="AC8" s="205"/>
      <c r="AD8" s="205"/>
      <c r="AE8" s="205"/>
      <c r="AF8" s="167"/>
      <c r="AG8" s="169"/>
      <c r="AH8" s="169"/>
      <c r="AI8" s="169"/>
      <c r="AK8" s="169"/>
    </row>
    <row r="9" spans="1:37" s="165" customFormat="1" ht="30" customHeight="1">
      <c r="A9" s="212" t="s">
        <v>455</v>
      </c>
      <c r="B9" s="212"/>
      <c r="C9" s="212"/>
      <c r="D9" s="212"/>
      <c r="E9" s="212"/>
      <c r="F9" s="212"/>
      <c r="G9" s="213" t="s">
        <v>195</v>
      </c>
      <c r="H9" s="213"/>
      <c r="I9" s="211"/>
      <c r="J9" s="191"/>
      <c r="K9" s="191"/>
      <c r="L9" s="213" t="s">
        <v>196</v>
      </c>
      <c r="M9" s="213"/>
      <c r="N9" s="170"/>
      <c r="O9" s="205" t="s">
        <v>456</v>
      </c>
      <c r="P9" s="205"/>
      <c r="Q9" s="205"/>
      <c r="R9" s="205"/>
      <c r="S9" s="205"/>
      <c r="T9" s="205"/>
      <c r="U9" s="199">
        <f>IF((N9-I9+1)=1,0,N9-I9+1)</f>
        <v>0</v>
      </c>
      <c r="V9" s="199"/>
      <c r="W9" s="199"/>
      <c r="X9" s="214" t="s">
        <v>457</v>
      </c>
      <c r="Y9" s="214"/>
      <c r="Z9" s="214"/>
      <c r="AA9" s="214"/>
      <c r="AB9" s="214"/>
      <c r="AC9" s="191"/>
      <c r="AD9" s="191"/>
      <c r="AE9" s="191"/>
      <c r="AF9" s="191"/>
    </row>
    <row r="10" spans="1:37" s="165" customFormat="1" ht="38.25" customHeight="1">
      <c r="A10" s="206" t="s">
        <v>458</v>
      </c>
      <c r="B10" s="206"/>
      <c r="C10" s="206"/>
      <c r="D10" s="206"/>
      <c r="E10" s="206"/>
      <c r="F10" s="206"/>
      <c r="G10" s="206"/>
      <c r="H10" s="206"/>
      <c r="I10" s="191"/>
      <c r="J10" s="191"/>
      <c r="K10" s="191"/>
      <c r="L10" s="199" t="s">
        <v>459</v>
      </c>
      <c r="M10" s="199"/>
      <c r="N10" s="199"/>
      <c r="O10" s="200"/>
      <c r="P10" s="200"/>
      <c r="Q10" s="200"/>
      <c r="R10" s="205" t="s">
        <v>460</v>
      </c>
      <c r="S10" s="205"/>
      <c r="T10" s="205"/>
      <c r="U10" s="202"/>
      <c r="V10" s="202"/>
      <c r="W10" s="202"/>
      <c r="X10" s="202"/>
      <c r="Y10" s="202"/>
      <c r="Z10" s="202"/>
      <c r="AA10" s="202"/>
      <c r="AB10" s="202"/>
      <c r="AC10" s="202"/>
      <c r="AD10" s="202"/>
      <c r="AE10" s="202"/>
      <c r="AF10" s="202"/>
    </row>
    <row r="11" spans="1:37" s="165" customFormat="1" ht="21.75" customHeight="1">
      <c r="A11" s="220" t="s">
        <v>461</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row>
    <row r="12" spans="1:37" s="165" customFormat="1" ht="24.75" customHeight="1">
      <c r="A12" s="171" t="s">
        <v>43</v>
      </c>
      <c r="B12" s="205" t="s">
        <v>462</v>
      </c>
      <c r="C12" s="205"/>
      <c r="D12" s="205"/>
      <c r="E12" s="205"/>
      <c r="F12" s="199" t="s">
        <v>463</v>
      </c>
      <c r="G12" s="199"/>
      <c r="H12" s="199"/>
      <c r="I12" s="199"/>
      <c r="J12" s="199"/>
      <c r="K12" s="199"/>
      <c r="L12" s="199"/>
      <c r="M12" s="199"/>
      <c r="N12" s="205" t="s">
        <v>464</v>
      </c>
      <c r="O12" s="205"/>
      <c r="P12" s="199" t="s">
        <v>465</v>
      </c>
      <c r="Q12" s="199"/>
      <c r="R12" s="199"/>
      <c r="S12" s="199"/>
      <c r="T12" s="199"/>
      <c r="U12" s="199"/>
      <c r="V12" s="199"/>
      <c r="W12" s="199"/>
      <c r="X12" s="199"/>
      <c r="Y12" s="205" t="s">
        <v>466</v>
      </c>
      <c r="Z12" s="205"/>
      <c r="AA12" s="205"/>
      <c r="AB12" s="205"/>
      <c r="AC12" s="205"/>
      <c r="AD12" s="205"/>
      <c r="AE12" s="205"/>
      <c r="AF12" s="171" t="s">
        <v>467</v>
      </c>
    </row>
    <row r="13" spans="1:37" s="165" customFormat="1" ht="18"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3"/>
    </row>
    <row r="14" spans="1:37" s="165" customFormat="1" ht="19.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3"/>
    </row>
    <row r="15" spans="1:37" s="165" customFormat="1" ht="19.5" customHeight="1">
      <c r="A15" s="191"/>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3"/>
    </row>
    <row r="16" spans="1:37" s="165" customFormat="1" ht="19.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3"/>
    </row>
    <row r="17" spans="1:32" s="165" customFormat="1" ht="19.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3"/>
    </row>
    <row r="18" spans="1:32" s="165" customFormat="1" ht="19.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3"/>
    </row>
    <row r="19" spans="1:32" s="165" customFormat="1" ht="19.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3"/>
    </row>
    <row r="20" spans="1:32" s="165" customFormat="1" ht="19.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3"/>
    </row>
    <row r="21" spans="1:32" s="165" customFormat="1" ht="19.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3"/>
    </row>
    <row r="22" spans="1:32" s="165" customFormat="1" ht="19.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3"/>
    </row>
    <row r="23" spans="1:32" s="165" customFormat="1" ht="19.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3"/>
    </row>
    <row r="24" spans="1:32" s="165" customFormat="1" ht="18"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3"/>
    </row>
    <row r="25" spans="1:32" s="165" customFormat="1" ht="18"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3"/>
    </row>
    <row r="26" spans="1:32" s="165" customFormat="1" ht="18"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3"/>
    </row>
    <row r="27" spans="1:32" s="165" customFormat="1" ht="18"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3"/>
    </row>
    <row r="28" spans="1:32" s="165" customFormat="1" ht="18"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3"/>
    </row>
    <row r="29" spans="1:32" s="165" customFormat="1" ht="18"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3"/>
    </row>
    <row r="30" spans="1:32" s="165" customFormat="1" ht="18"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3"/>
    </row>
    <row r="31" spans="1:32" s="165" customFormat="1" ht="18" customHeight="1">
      <c r="A31" s="191"/>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3"/>
    </row>
    <row r="32" spans="1:32" s="165" customFormat="1" ht="18" customHeight="1">
      <c r="A32" s="19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3"/>
    </row>
    <row r="33" spans="1:37" s="165" customFormat="1" ht="75.75" customHeight="1">
      <c r="A33" s="203" t="s">
        <v>468</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166" t="str">
        <f>IF(SUM(AF12:AF32)&lt;&gt;100,"Numero no puede ser mayor ni menor que 100",SUM(AF12:AF32))</f>
        <v>Numero no puede ser mayor ni menor que 100</v>
      </c>
    </row>
    <row r="34" spans="1:37" s="165" customFormat="1" ht="32.25" customHeight="1">
      <c r="A34" s="201" t="s">
        <v>483</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row>
    <row r="35" spans="1:37" s="165" customFormat="1" ht="34.5" customHeight="1">
      <c r="A35" s="252" t="s">
        <v>280</v>
      </c>
      <c r="B35" s="252"/>
      <c r="C35" s="200" t="s">
        <v>469</v>
      </c>
      <c r="D35" s="200"/>
      <c r="E35" s="200"/>
      <c r="F35" s="200"/>
      <c r="G35" s="200"/>
      <c r="H35" s="192" t="s">
        <v>470</v>
      </c>
      <c r="I35" s="192"/>
      <c r="J35" s="192"/>
      <c r="K35" s="192"/>
      <c r="L35" s="192"/>
      <c r="M35" s="192"/>
      <c r="N35" s="192"/>
      <c r="O35" s="215" t="s">
        <v>471</v>
      </c>
      <c r="P35" s="215"/>
      <c r="Q35" s="215"/>
      <c r="R35" s="200" t="s">
        <v>30</v>
      </c>
      <c r="S35" s="200"/>
      <c r="T35" s="200"/>
      <c r="U35" s="200"/>
      <c r="V35" s="200"/>
      <c r="W35" s="200"/>
      <c r="X35" s="200"/>
      <c r="Y35" s="200"/>
      <c r="Z35" s="200"/>
      <c r="AA35" s="200"/>
      <c r="AB35" s="200" t="s">
        <v>472</v>
      </c>
      <c r="AC35" s="200"/>
      <c r="AD35" s="200"/>
      <c r="AE35" s="200"/>
      <c r="AF35" s="200"/>
    </row>
    <row r="36" spans="1:37" s="165" customFormat="1" ht="168" customHeight="1">
      <c r="A36" s="204">
        <v>1</v>
      </c>
      <c r="B36" s="204"/>
      <c r="C36" s="205">
        <f>+AC9</f>
        <v>0</v>
      </c>
      <c r="D36" s="205"/>
      <c r="E36" s="205"/>
      <c r="F36" s="205"/>
      <c r="G36" s="205"/>
      <c r="H36" s="192"/>
      <c r="I36" s="192"/>
      <c r="J36" s="192"/>
      <c r="K36" s="192"/>
      <c r="L36" s="192"/>
      <c r="M36" s="192"/>
      <c r="N36" s="192"/>
      <c r="O36" s="221" t="str">
        <f>IF(H36="","",IF(H36='lista de selecciones'!$A$3,'lista de selecciones'!$A$1,IF(H36='lista de selecciones'!$A$4,'lista de selecciones'!$A$1,IF(H36='lista de selecciones'!$A$5,'lista de selecciones'!$A$1,IF(H36='lista de selecciones'!$A$6,'lista de selecciones'!$A$1,IF(H36='lista de selecciones'!A7,'lista de selecciones'!A1,IF(H36='lista de selecciones'!$A$8,'lista de selecciones'!$A$1,'lista de selecciones'!$B$1)))))))</f>
        <v/>
      </c>
      <c r="P36" s="221"/>
      <c r="Q36" s="221"/>
      <c r="R36" s="216" t="str">
        <f>IFERROR(VLOOKUP(H36,Hoja2!$C$2:$D$24,2,0),"")</f>
        <v/>
      </c>
      <c r="S36" s="216"/>
      <c r="T36" s="216"/>
      <c r="U36" s="216"/>
      <c r="V36" s="216"/>
      <c r="W36" s="216"/>
      <c r="X36" s="216"/>
      <c r="Y36" s="216"/>
      <c r="Z36" s="216"/>
      <c r="AA36" s="216"/>
      <c r="AB36" s="215"/>
      <c r="AC36" s="215"/>
      <c r="AD36" s="215"/>
      <c r="AE36" s="215"/>
      <c r="AF36" s="215"/>
    </row>
    <row r="37" spans="1:37" s="165" customFormat="1" ht="157.5" customHeight="1">
      <c r="A37" s="204">
        <v>2</v>
      </c>
      <c r="B37" s="204"/>
      <c r="C37" s="205">
        <f>C36</f>
        <v>0</v>
      </c>
      <c r="D37" s="205"/>
      <c r="E37" s="205"/>
      <c r="F37" s="205"/>
      <c r="G37" s="205"/>
      <c r="H37" s="192"/>
      <c r="I37" s="192"/>
      <c r="J37" s="192"/>
      <c r="K37" s="192"/>
      <c r="L37" s="192"/>
      <c r="M37" s="192"/>
      <c r="N37" s="192"/>
      <c r="O37" s="221" t="str">
        <f>IF(H37="","",IF(H37='lista de selecciones'!$A$3,'lista de selecciones'!$A$1,IF(H37='lista de selecciones'!$A$4,'lista de selecciones'!$A$1,IF(H37='lista de selecciones'!$A$5,'lista de selecciones'!$A$1,IF(H37='lista de selecciones'!$A$6,'lista de selecciones'!$A$1,IF(H37='lista de selecciones'!A8,'lista de selecciones'!A2,IF(H37='lista de selecciones'!$A$8,'lista de selecciones'!$A$1,'lista de selecciones'!$B$1)))))))</f>
        <v/>
      </c>
      <c r="P37" s="221"/>
      <c r="Q37" s="221"/>
      <c r="R37" s="216" t="str">
        <f>IFERROR(VLOOKUP(H37,Hoja2!$C$2:$D$24,2,0),"")</f>
        <v/>
      </c>
      <c r="S37" s="216"/>
      <c r="T37" s="216"/>
      <c r="U37" s="216"/>
      <c r="V37" s="216"/>
      <c r="W37" s="216"/>
      <c r="X37" s="216"/>
      <c r="Y37" s="216"/>
      <c r="Z37" s="216"/>
      <c r="AA37" s="216"/>
      <c r="AB37" s="215"/>
      <c r="AC37" s="215"/>
      <c r="AD37" s="215"/>
      <c r="AE37" s="215"/>
      <c r="AF37" s="215"/>
    </row>
    <row r="38" spans="1:37" s="165" customFormat="1" ht="158.25" customHeight="1">
      <c r="A38" s="204">
        <v>3</v>
      </c>
      <c r="B38" s="204"/>
      <c r="C38" s="205">
        <f>C36</f>
        <v>0</v>
      </c>
      <c r="D38" s="205"/>
      <c r="E38" s="205"/>
      <c r="F38" s="205"/>
      <c r="G38" s="205"/>
      <c r="H38" s="192"/>
      <c r="I38" s="192"/>
      <c r="J38" s="192"/>
      <c r="K38" s="192"/>
      <c r="L38" s="192"/>
      <c r="M38" s="192"/>
      <c r="N38" s="192"/>
      <c r="O38" s="221" t="str">
        <f>IF(H38="","",IF(H38='lista de selecciones'!$A$3,'lista de selecciones'!$A$1,IF(H38='lista de selecciones'!$A$4,'lista de selecciones'!$A$1,IF(H38='lista de selecciones'!$A$5,'lista de selecciones'!$A$1,IF(H38='lista de selecciones'!$A$6,'lista de selecciones'!$A$1,IF(H38='lista de selecciones'!A9,'lista de selecciones'!A3,IF(H38='lista de selecciones'!$A$8,'lista de selecciones'!$A$1,'lista de selecciones'!$B$1)))))))</f>
        <v/>
      </c>
      <c r="P38" s="221"/>
      <c r="Q38" s="221"/>
      <c r="R38" s="216" t="str">
        <f>IFERROR(VLOOKUP(H38,Hoja2!$C$2:$D$24,2,0),"")</f>
        <v/>
      </c>
      <c r="S38" s="216"/>
      <c r="T38" s="216"/>
      <c r="U38" s="216"/>
      <c r="V38" s="216"/>
      <c r="W38" s="216"/>
      <c r="X38" s="216"/>
      <c r="Y38" s="216"/>
      <c r="Z38" s="216"/>
      <c r="AA38" s="216"/>
      <c r="AB38" s="215"/>
      <c r="AC38" s="215"/>
      <c r="AD38" s="215"/>
      <c r="AE38" s="215"/>
      <c r="AF38" s="215"/>
    </row>
    <row r="39" spans="1:37" s="165" customFormat="1" ht="122.25" customHeight="1">
      <c r="A39" s="204">
        <v>4</v>
      </c>
      <c r="B39" s="204"/>
      <c r="C39" s="205">
        <f>C37</f>
        <v>0</v>
      </c>
      <c r="D39" s="205"/>
      <c r="E39" s="205"/>
      <c r="F39" s="205"/>
      <c r="G39" s="205"/>
      <c r="H39" s="192"/>
      <c r="I39" s="192"/>
      <c r="J39" s="192"/>
      <c r="K39" s="192"/>
      <c r="L39" s="192"/>
      <c r="M39" s="192"/>
      <c r="N39" s="192"/>
      <c r="O39" s="221" t="str">
        <f>IF(H39="","",IF(H39='lista de selecciones'!$A$3,'lista de selecciones'!$A$1,IF(H39='lista de selecciones'!$A$4,'lista de selecciones'!$A$1,IF(H39='lista de selecciones'!$A$5,'lista de selecciones'!$A$1,IF(H39='lista de selecciones'!$A$6,'lista de selecciones'!$A$1,IF(H39='lista de selecciones'!A10,'lista de selecciones'!A4,IF(H39='lista de selecciones'!$A$8,'lista de selecciones'!$A$1,'lista de selecciones'!$B$1)))))))</f>
        <v/>
      </c>
      <c r="P39" s="221"/>
      <c r="Q39" s="221"/>
      <c r="R39" s="216" t="str">
        <f>IFERROR(VLOOKUP(H39,Hoja2!$C$2:$D$24,2,0),"")</f>
        <v/>
      </c>
      <c r="S39" s="216"/>
      <c r="T39" s="216"/>
      <c r="U39" s="216"/>
      <c r="V39" s="216"/>
      <c r="W39" s="216"/>
      <c r="X39" s="216"/>
      <c r="Y39" s="216"/>
      <c r="Z39" s="216"/>
      <c r="AA39" s="216"/>
      <c r="AB39" s="215"/>
      <c r="AC39" s="215"/>
      <c r="AD39" s="215"/>
      <c r="AE39" s="215"/>
      <c r="AF39" s="215"/>
    </row>
    <row r="40" spans="1:37" s="165" customFormat="1" ht="12" customHeight="1">
      <c r="A40" s="205"/>
      <c r="B40" s="205"/>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row>
    <row r="41" spans="1:37" s="165" customFormat="1" ht="27" customHeight="1">
      <c r="A41" s="201" t="s">
        <v>473</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row>
    <row r="42" spans="1:37" s="165" customFormat="1" ht="27" customHeight="1">
      <c r="A42" s="198"/>
      <c r="B42" s="198"/>
      <c r="C42" s="198"/>
      <c r="D42" s="198"/>
      <c r="E42" s="198"/>
      <c r="F42" s="198"/>
      <c r="G42" s="198"/>
      <c r="H42" s="198"/>
      <c r="I42" s="198"/>
      <c r="J42" s="198" t="s">
        <v>474</v>
      </c>
      <c r="K42" s="198"/>
      <c r="L42" s="198"/>
      <c r="M42" s="198"/>
      <c r="N42" s="198"/>
      <c r="O42" s="198"/>
      <c r="P42" s="198" t="s">
        <v>475</v>
      </c>
      <c r="Q42" s="198"/>
      <c r="R42" s="198"/>
      <c r="S42" s="198"/>
      <c r="T42" s="198"/>
      <c r="U42" s="198"/>
      <c r="V42" s="198"/>
      <c r="W42" s="198"/>
      <c r="X42" s="198"/>
      <c r="Y42" s="198"/>
      <c r="Z42" s="198" t="s">
        <v>476</v>
      </c>
      <c r="AA42" s="198"/>
      <c r="AB42" s="198"/>
      <c r="AC42" s="198"/>
      <c r="AD42" s="198"/>
      <c r="AE42" s="198"/>
      <c r="AF42" s="198"/>
      <c r="AG42" s="169"/>
      <c r="AH42" s="131"/>
      <c r="AI42" s="131"/>
      <c r="AK42" s="132"/>
    </row>
    <row r="43" spans="1:37" s="165" customFormat="1" ht="34.5" customHeight="1">
      <c r="A43" s="195" t="s">
        <v>477</v>
      </c>
      <c r="B43" s="196"/>
      <c r="C43" s="196"/>
      <c r="D43" s="196"/>
      <c r="E43" s="196"/>
      <c r="F43" s="196"/>
      <c r="G43" s="196"/>
      <c r="H43" s="196"/>
      <c r="I43" s="197"/>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69"/>
      <c r="AH43" s="131"/>
      <c r="AI43" s="131"/>
      <c r="AK43" s="132"/>
    </row>
    <row r="44" spans="1:37" s="165" customFormat="1" ht="34.5" customHeight="1">
      <c r="A44" s="195" t="s">
        <v>478</v>
      </c>
      <c r="B44" s="196"/>
      <c r="C44" s="196"/>
      <c r="D44" s="196"/>
      <c r="E44" s="196"/>
      <c r="F44" s="196"/>
      <c r="G44" s="196"/>
      <c r="H44" s="196"/>
      <c r="I44" s="197"/>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69"/>
      <c r="AH44" s="169"/>
      <c r="AI44" s="172"/>
      <c r="AK44" s="172"/>
    </row>
    <row r="45" spans="1:37" s="165" customFormat="1" ht="32.25" customHeight="1">
      <c r="A45" s="195" t="s">
        <v>479</v>
      </c>
      <c r="B45" s="196"/>
      <c r="C45" s="196"/>
      <c r="D45" s="196"/>
      <c r="E45" s="196"/>
      <c r="F45" s="196"/>
      <c r="G45" s="196"/>
      <c r="H45" s="196"/>
      <c r="I45" s="197"/>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69"/>
      <c r="AH45" s="169"/>
      <c r="AI45" s="169"/>
      <c r="AK45" s="169"/>
    </row>
    <row r="46" spans="1:37" s="165" customFormat="1" ht="25.5" customHeight="1">
      <c r="A46" s="195" t="s">
        <v>480</v>
      </c>
      <c r="B46" s="196"/>
      <c r="C46" s="196"/>
      <c r="D46" s="196"/>
      <c r="E46" s="196"/>
      <c r="F46" s="196"/>
      <c r="G46" s="196"/>
      <c r="H46" s="196"/>
      <c r="I46" s="197"/>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69"/>
      <c r="AH46" s="169"/>
      <c r="AI46" s="169"/>
      <c r="AK46" s="169"/>
    </row>
    <row r="47" spans="1:37" s="165" customFormat="1" ht="36.75" customHeight="1">
      <c r="A47" s="195" t="s">
        <v>78</v>
      </c>
      <c r="B47" s="196"/>
      <c r="C47" s="196"/>
      <c r="D47" s="196"/>
      <c r="E47" s="196"/>
      <c r="F47" s="196"/>
      <c r="G47" s="196"/>
      <c r="H47" s="196"/>
      <c r="I47" s="197"/>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69"/>
      <c r="AH47" s="169"/>
      <c r="AI47" s="169"/>
      <c r="AK47" s="169"/>
    </row>
    <row r="48" spans="1:37" s="165" customFormat="1" ht="31.5" customHeight="1">
      <c r="A48" s="195" t="s">
        <v>481</v>
      </c>
      <c r="B48" s="196"/>
      <c r="C48" s="196"/>
      <c r="D48" s="196"/>
      <c r="E48" s="196"/>
      <c r="F48" s="196"/>
      <c r="G48" s="196"/>
      <c r="H48" s="196"/>
      <c r="I48" s="197"/>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69"/>
      <c r="AH48" s="169"/>
      <c r="AI48" s="169"/>
      <c r="AK48" s="169"/>
    </row>
    <row r="49" spans="1:37" s="165" customFormat="1" ht="21" customHeight="1">
      <c r="A49" s="201" t="s">
        <v>523</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173"/>
      <c r="AH49" s="173"/>
      <c r="AI49" s="173"/>
      <c r="AK49" s="173"/>
    </row>
    <row r="50" spans="1:37" s="165" customFormat="1" ht="27.75" customHeight="1">
      <c r="A50" s="22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4"/>
      <c r="AG50" s="173"/>
      <c r="AH50" s="173"/>
      <c r="AI50" s="173"/>
      <c r="AK50" s="173"/>
    </row>
    <row r="51" spans="1:37" s="165" customFormat="1" ht="14.45" customHeight="1">
      <c r="A51" s="225"/>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7"/>
      <c r="AG51" s="169"/>
      <c r="AH51" s="169"/>
      <c r="AI51" s="169"/>
      <c r="AK51" s="169"/>
    </row>
    <row r="52" spans="1:37" s="165" customFormat="1" ht="14.45" customHeight="1">
      <c r="A52" s="22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7"/>
      <c r="AG52" s="169"/>
      <c r="AH52" s="169"/>
      <c r="AI52" s="169"/>
      <c r="AK52" s="169"/>
    </row>
    <row r="53" spans="1:37" s="165" customFormat="1" ht="14.45" customHeight="1">
      <c r="A53" s="225"/>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7"/>
      <c r="AG53" s="169"/>
      <c r="AH53" s="169"/>
      <c r="AI53" s="169"/>
      <c r="AK53" s="169"/>
    </row>
    <row r="54" spans="1:37" s="165" customFormat="1" ht="14.45" customHeight="1">
      <c r="A54" s="225"/>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7"/>
      <c r="AG54" s="169"/>
      <c r="AH54" s="169"/>
      <c r="AI54" s="169"/>
      <c r="AK54" s="169"/>
    </row>
    <row r="55" spans="1:37" s="165" customFormat="1" ht="14.45" customHeight="1">
      <c r="A55" s="225"/>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7"/>
      <c r="AG55" s="169"/>
      <c r="AH55" s="169"/>
      <c r="AI55" s="169"/>
      <c r="AK55" s="169"/>
    </row>
    <row r="56" spans="1:37" s="165" customFormat="1" ht="14.45" customHeight="1">
      <c r="A56" s="228"/>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30"/>
      <c r="AG56" s="169"/>
      <c r="AH56" s="169"/>
      <c r="AI56" s="169"/>
      <c r="AK56" s="169"/>
    </row>
  </sheetData>
  <sheetProtection formatCells="0" formatColumns="0" formatRows="0"/>
  <mergeCells count="145">
    <mergeCell ref="A49:AF49"/>
    <mergeCell ref="A50:AF56"/>
    <mergeCell ref="A1:E4"/>
    <mergeCell ref="AD1:AF1"/>
    <mergeCell ref="AD2:AF2"/>
    <mergeCell ref="AD3:AF3"/>
    <mergeCell ref="AD4:AF4"/>
    <mergeCell ref="F1:AC4"/>
    <mergeCell ref="A5:AF5"/>
    <mergeCell ref="A45:I45"/>
    <mergeCell ref="J46:O46"/>
    <mergeCell ref="AB37:AF37"/>
    <mergeCell ref="AB38:AF38"/>
    <mergeCell ref="AB39:AF39"/>
    <mergeCell ref="O36:Q36"/>
    <mergeCell ref="O37:Q37"/>
    <mergeCell ref="A35:B35"/>
    <mergeCell ref="A36:B36"/>
    <mergeCell ref="H36:N36"/>
    <mergeCell ref="H35:N35"/>
    <mergeCell ref="O35:Q35"/>
    <mergeCell ref="C35:G35"/>
    <mergeCell ref="A41:AF41"/>
    <mergeCell ref="P43:Y43"/>
    <mergeCell ref="H37:N37"/>
    <mergeCell ref="H38:N38"/>
    <mergeCell ref="H39:N39"/>
    <mergeCell ref="AB35:AF35"/>
    <mergeCell ref="AB36:AF36"/>
    <mergeCell ref="R36:AA36"/>
    <mergeCell ref="R37:AA37"/>
    <mergeCell ref="R38:AA38"/>
    <mergeCell ref="A7:AF7"/>
    <mergeCell ref="S8:AE8"/>
    <mergeCell ref="B12:E12"/>
    <mergeCell ref="A11:AF11"/>
    <mergeCell ref="Y12:AE12"/>
    <mergeCell ref="F12:M12"/>
    <mergeCell ref="O38:Q38"/>
    <mergeCell ref="O39:Q39"/>
    <mergeCell ref="R35:AA35"/>
    <mergeCell ref="R39:AA39"/>
    <mergeCell ref="N13:O13"/>
    <mergeCell ref="N14:O14"/>
    <mergeCell ref="P12:X12"/>
    <mergeCell ref="N24:O24"/>
    <mergeCell ref="N25:O25"/>
    <mergeCell ref="N12:O12"/>
    <mergeCell ref="A6:AF6"/>
    <mergeCell ref="A8:H8"/>
    <mergeCell ref="I8:Q8"/>
    <mergeCell ref="I9:K9"/>
    <mergeCell ref="A9:F9"/>
    <mergeCell ref="G9:H9"/>
    <mergeCell ref="L9:M9"/>
    <mergeCell ref="O9:T9"/>
    <mergeCell ref="U9:W9"/>
    <mergeCell ref="X9:AB9"/>
    <mergeCell ref="AC9:AF9"/>
    <mergeCell ref="AF13:AF16"/>
    <mergeCell ref="A17:A20"/>
    <mergeCell ref="B17:E20"/>
    <mergeCell ref="F17:M20"/>
    <mergeCell ref="P17:X20"/>
    <mergeCell ref="Y17:AE20"/>
    <mergeCell ref="AF17:AF20"/>
    <mergeCell ref="A21:A24"/>
    <mergeCell ref="B21:E24"/>
    <mergeCell ref="F21:M24"/>
    <mergeCell ref="P21:X24"/>
    <mergeCell ref="Y21:AE24"/>
    <mergeCell ref="AF21:AF24"/>
    <mergeCell ref="N23:O23"/>
    <mergeCell ref="A13:A16"/>
    <mergeCell ref="B13:E16"/>
    <mergeCell ref="F13:M16"/>
    <mergeCell ref="P13:X16"/>
    <mergeCell ref="Y13:AE16"/>
    <mergeCell ref="N21:O21"/>
    <mergeCell ref="N22:O22"/>
    <mergeCell ref="L10:N10"/>
    <mergeCell ref="O10:Q10"/>
    <mergeCell ref="A34:AF34"/>
    <mergeCell ref="U10:AF10"/>
    <mergeCell ref="A33:AE33"/>
    <mergeCell ref="A38:B38"/>
    <mergeCell ref="A39:B39"/>
    <mergeCell ref="A37:B37"/>
    <mergeCell ref="A40:B40"/>
    <mergeCell ref="C40:AF40"/>
    <mergeCell ref="C36:G36"/>
    <mergeCell ref="C37:G37"/>
    <mergeCell ref="C38:G38"/>
    <mergeCell ref="C39:G39"/>
    <mergeCell ref="A10:H10"/>
    <mergeCell ref="I10:K10"/>
    <mergeCell ref="R10:T10"/>
    <mergeCell ref="N18:O18"/>
    <mergeCell ref="N15:O15"/>
    <mergeCell ref="N16:O16"/>
    <mergeCell ref="N29:O29"/>
    <mergeCell ref="N30:O30"/>
    <mergeCell ref="N31:O31"/>
    <mergeCell ref="N32:O32"/>
    <mergeCell ref="J48:AF48"/>
    <mergeCell ref="P47:Y47"/>
    <mergeCell ref="P44:Y44"/>
    <mergeCell ref="A47:I47"/>
    <mergeCell ref="P45:Y45"/>
    <mergeCell ref="Z45:AF45"/>
    <mergeCell ref="P42:Y42"/>
    <mergeCell ref="Z44:AF44"/>
    <mergeCell ref="Z43:AF43"/>
    <mergeCell ref="A43:I43"/>
    <mergeCell ref="J47:O47"/>
    <mergeCell ref="Z42:AF42"/>
    <mergeCell ref="J43:O43"/>
    <mergeCell ref="A42:I42"/>
    <mergeCell ref="Z47:AF47"/>
    <mergeCell ref="J45:O45"/>
    <mergeCell ref="J42:O42"/>
    <mergeCell ref="A44:I44"/>
    <mergeCell ref="J44:O44"/>
    <mergeCell ref="A46:I46"/>
    <mergeCell ref="P46:Y46"/>
    <mergeCell ref="Z46:AF46"/>
    <mergeCell ref="A48:I48"/>
    <mergeCell ref="A29:A32"/>
    <mergeCell ref="B29:E32"/>
    <mergeCell ref="F29:M32"/>
    <mergeCell ref="P29:X32"/>
    <mergeCell ref="Y29:AE32"/>
    <mergeCell ref="AF29:AF32"/>
    <mergeCell ref="N19:O19"/>
    <mergeCell ref="N20:O20"/>
    <mergeCell ref="N17:O17"/>
    <mergeCell ref="A25:A28"/>
    <mergeCell ref="B25:E28"/>
    <mergeCell ref="F25:M28"/>
    <mergeCell ref="P25:X28"/>
    <mergeCell ref="Y25:AE28"/>
    <mergeCell ref="AF25:AF28"/>
    <mergeCell ref="N26:O26"/>
    <mergeCell ref="N27:O27"/>
    <mergeCell ref="N28:O28"/>
  </mergeCells>
  <conditionalFormatting sqref="C36:G39">
    <cfRule type="containsText" dxfId="25" priority="19" operator="containsText" text="0">
      <formula>NOT(ISERROR(SEARCH("0",C36)))</formula>
    </cfRule>
  </conditionalFormatting>
  <conditionalFormatting sqref="R36:R39 AB36:AB39">
    <cfRule type="containsErrors" dxfId="20" priority="22">
      <formula>ISERROR(R36)</formula>
    </cfRule>
    <cfRule type="containsErrors" dxfId="19" priority="23">
      <formula>ISERROR(R36)</formula>
    </cfRule>
  </conditionalFormatting>
  <conditionalFormatting sqref="U9:W9">
    <cfRule type="containsText" dxfId="18" priority="18" operator="containsText" text="0">
      <formula>NOT(ISERROR(SEARCH("0",U9)))</formula>
    </cfRule>
  </conditionalFormatting>
  <dataValidations count="7">
    <dataValidation type="list" allowBlank="1" showInputMessage="1" showErrorMessage="1" sqref="AC9:AF9" xr:uid="{00000000-0002-0000-0100-000000000000}">
      <formula1>Niveles</formula1>
    </dataValidation>
    <dataValidation type="list" allowBlank="1" showInputMessage="1" showErrorMessage="1" sqref="H37:H39 H36:N36" xr:uid="{00000000-0002-0000-0100-000001000000}">
      <formula1>INDIRECT($C$36)</formula1>
    </dataValidation>
    <dataValidation type="custom" showInputMessage="1" showErrorMessage="1" error="Por favor diligenciar la casilla DESDE" sqref="N9" xr:uid="{00000000-0002-0000-0100-000002000000}">
      <formula1>+$I$9&lt;&gt;""</formula1>
    </dataValidation>
    <dataValidation type="custom" showInputMessage="1" showErrorMessage="1" error="Por favor diligenciar la casilla NIVEL DE EMPLEO" sqref="I10:K10 A13 O10:Q10" xr:uid="{00000000-0002-0000-0100-000003000000}">
      <formula1>+$AC$9&lt;&gt;""</formula1>
    </dataValidation>
    <dataValidation type="custom" showInputMessage="1" showErrorMessage="1" error="Por favor diligenciar la casilla No. " sqref="F13 F17 F21 F25 F29" xr:uid="{00000000-0002-0000-0100-000004000000}">
      <formula1>$A$13&lt;&gt;""</formula1>
    </dataValidation>
    <dataValidation type="custom" showInputMessage="1" showErrorMessage="1" error="Por favor diligenciar la casilla COMPROMISOS LABORALES" sqref="J43:Y43" xr:uid="{00000000-0002-0000-0100-000005000000}">
      <formula1>+$F$13&lt;&gt;""</formula1>
    </dataValidation>
    <dataValidation type="custom" showInputMessage="1" showErrorMessage="1" error="Por favor diligenciar la casilla DEPENDENCIA DEL SEGUNDO EVALUADOR" sqref="J48:AF48" xr:uid="{00000000-0002-0000-0100-000006000000}">
      <formula1>+$Z$46&lt;&gt;""</formula1>
    </dataValidation>
  </dataValidations>
  <pageMargins left="0.70866141732283472" right="0.70866141732283472" top="0.74803149606299213" bottom="0.74803149606299213" header="0.31496062992125984" footer="0.31496062992125984"/>
  <pageSetup scale="47" fitToHeight="2" orientation="landscape" r:id="rId1"/>
  <headerFooter>
    <oddFooter>&amp;C&amp;"Arial,Normal"&amp;10Si este documento se encuentre impreso no se garantiza su vigencia.</oddFooter>
  </headerFooter>
  <rowBreaks count="1" manualBreakCount="1">
    <brk id="33" max="31"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4" operator="containsText" id="{FB02A376-275E-4E68-B4F6-F225B6CEBFCB}">
            <xm:f>NOT(ISERROR(SEARCH($O$36,O36)))</xm:f>
            <xm:f>$O$36</xm:f>
            <x14:dxf>
              <font>
                <color auto="1"/>
              </font>
            </x14:dxf>
          </x14:cfRule>
          <x14:cfRule type="containsText" priority="35" operator="containsText" id="{61A0B56B-7163-4504-88EC-38C19F0BFFC0}">
            <xm:f>NOT(ISERROR(SEARCH($O$36,O36)))</xm:f>
            <xm:f>$O$36</xm:f>
            <x14:dxf>
              <font>
                <color theme="6" tint="0.59996337778862885"/>
              </font>
            </x14:dxf>
          </x14:cfRule>
          <x14:cfRule type="containsText" priority="36" operator="containsText" id="{183B4390-D0DC-47BA-BC8A-D7413EB68F62}">
            <xm:f>NOT(ISERROR(SEARCH($O$36,O36)))</xm:f>
            <xm:f>$O$36</xm:f>
            <x14:dxf>
              <font>
                <color theme="6" tint="0.39994506668294322"/>
              </font>
            </x14:dxf>
          </x14:cfRule>
          <x14:cfRule type="containsText" priority="37" operator="containsText" id="{8CF5179D-8981-4504-9A1A-CE3C7250F10E}">
            <xm:f>NOT(ISERROR(SEARCH($O$36,O36)))</xm:f>
            <xm:f>$O$36</xm:f>
            <x14:dxf>
              <font>
                <color theme="0"/>
              </font>
            </x14:dxf>
          </x14:cfRule>
          <xm:sqref>O36:O39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7000000}">
          <x14:formula1>
            <xm:f>'lista de selecciones'!$A$153:$A$155</xm:f>
          </x14:formula1>
          <xm:sqref>U10:AF10</xm:sqref>
        </x14:dataValidation>
        <x14:dataValidation type="list" allowBlank="1" showInputMessage="1" showErrorMessage="1" xr:uid="{00000000-0002-0000-0100-000008000000}">
          <x14:formula1>
            <xm:f>'lista de selecciones'!$A$175:$A$177</xm:f>
          </x14:formula1>
          <xm:sqref>B13 B17 B21 B25 B29</xm:sqref>
        </x14:dataValidation>
        <x14:dataValidation type="list" allowBlank="1" showInputMessage="1" showErrorMessage="1" xr:uid="{00000000-0002-0000-0100-000009000000}">
          <x14:formula1>
            <xm:f>'lista de selecciones'!$A$194:$A$197</xm:f>
          </x14:formula1>
          <xm:sqref>N14:O32</xm:sqref>
        </x14:dataValidation>
        <x14:dataValidation type="list" allowBlank="1" showInputMessage="1" showErrorMessage="1" xr:uid="{00000000-0002-0000-0100-00000A000000}">
          <x14:formula1>
            <xm:f>'lista de selecciones'!A194:A197</xm:f>
          </x14:formula1>
          <xm:sqref>N13:O13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T61"/>
  <sheetViews>
    <sheetView topLeftCell="A26" zoomScale="80" zoomScaleNormal="80" workbookViewId="0">
      <selection activeCell="L30" sqref="L30:S32"/>
    </sheetView>
  </sheetViews>
  <sheetFormatPr baseColWidth="10" defaultRowHeight="15"/>
  <sheetData>
    <row r="2" spans="1:19" ht="22.5" customHeight="1">
      <c r="A2" s="663" t="s">
        <v>138</v>
      </c>
      <c r="B2" s="663"/>
      <c r="C2" s="663"/>
      <c r="D2" s="663"/>
      <c r="E2" s="663"/>
      <c r="F2" s="663"/>
      <c r="G2" s="663"/>
      <c r="H2" s="663"/>
      <c r="I2" s="663"/>
      <c r="J2" s="663"/>
      <c r="K2" s="663"/>
      <c r="L2" s="663"/>
      <c r="M2" s="663"/>
      <c r="N2" s="663"/>
      <c r="O2" s="663"/>
      <c r="P2" s="663"/>
      <c r="Q2" s="663"/>
      <c r="R2" s="663"/>
      <c r="S2" s="663"/>
    </row>
    <row r="3" spans="1:19" ht="15" customHeight="1">
      <c r="A3" s="673" t="s">
        <v>139</v>
      </c>
      <c r="B3" s="674"/>
      <c r="C3" s="674"/>
      <c r="D3" s="675"/>
      <c r="E3" s="693" t="s">
        <v>140</v>
      </c>
      <c r="F3" s="674"/>
      <c r="G3" s="674"/>
      <c r="H3" s="674"/>
      <c r="I3" s="675"/>
      <c r="J3" s="693" t="s">
        <v>141</v>
      </c>
      <c r="K3" s="675"/>
      <c r="L3" s="684" t="s">
        <v>145</v>
      </c>
      <c r="M3" s="685"/>
      <c r="N3" s="685"/>
      <c r="O3" s="685"/>
      <c r="P3" s="685"/>
      <c r="Q3" s="685"/>
      <c r="R3" s="685"/>
      <c r="S3" s="686"/>
    </row>
    <row r="4" spans="1:19" ht="15" customHeight="1">
      <c r="A4" s="673"/>
      <c r="B4" s="674"/>
      <c r="C4" s="674"/>
      <c r="D4" s="675"/>
      <c r="E4" s="693"/>
      <c r="F4" s="674"/>
      <c r="G4" s="674"/>
      <c r="H4" s="674"/>
      <c r="I4" s="675"/>
      <c r="J4" s="693"/>
      <c r="K4" s="675"/>
      <c r="L4" s="687"/>
      <c r="M4" s="688"/>
      <c r="N4" s="688"/>
      <c r="O4" s="688"/>
      <c r="P4" s="688"/>
      <c r="Q4" s="688"/>
      <c r="R4" s="688"/>
      <c r="S4" s="689"/>
    </row>
    <row r="5" spans="1:19" ht="33.75" customHeight="1">
      <c r="A5" s="673"/>
      <c r="B5" s="674"/>
      <c r="C5" s="674"/>
      <c r="D5" s="675"/>
      <c r="E5" s="693"/>
      <c r="F5" s="674"/>
      <c r="G5" s="674"/>
      <c r="H5" s="674"/>
      <c r="I5" s="675"/>
      <c r="J5" s="693"/>
      <c r="K5" s="675"/>
      <c r="L5" s="690" t="s">
        <v>146</v>
      </c>
      <c r="M5" s="690"/>
      <c r="N5" s="690"/>
      <c r="O5" s="690"/>
      <c r="P5" s="690" t="s">
        <v>147</v>
      </c>
      <c r="Q5" s="690"/>
      <c r="R5" s="690"/>
      <c r="S5" s="690"/>
    </row>
    <row r="6" spans="1:19" ht="15" customHeight="1">
      <c r="A6" s="676"/>
      <c r="B6" s="677"/>
      <c r="C6" s="677"/>
      <c r="D6" s="678"/>
      <c r="E6" s="694"/>
      <c r="F6" s="677"/>
      <c r="G6" s="677"/>
      <c r="H6" s="677"/>
      <c r="I6" s="678"/>
      <c r="J6" s="694"/>
      <c r="K6" s="678"/>
      <c r="L6" s="691" t="s">
        <v>148</v>
      </c>
      <c r="M6" s="692"/>
      <c r="N6" s="691" t="s">
        <v>149</v>
      </c>
      <c r="O6" s="692"/>
      <c r="P6" s="691" t="s">
        <v>148</v>
      </c>
      <c r="Q6" s="692"/>
      <c r="R6" s="691" t="s">
        <v>149</v>
      </c>
      <c r="S6" s="692"/>
    </row>
    <row r="7" spans="1:19" ht="22.5" customHeight="1">
      <c r="A7" s="479" t="str">
        <f>'[2]F2. COMP. LAB Y COM COMPOR'!A11</f>
        <v>I. IDENTIFICACIÓN DEL EVALUADO</v>
      </c>
      <c r="B7" s="480"/>
      <c r="C7" s="480"/>
      <c r="D7" s="481"/>
      <c r="E7" s="479">
        <f>'[2]F2. COMP. LAB Y COM COMPOR'!H11</f>
        <v>0</v>
      </c>
      <c r="F7" s="480"/>
      <c r="G7" s="480"/>
      <c r="H7" s="480"/>
      <c r="I7" s="481"/>
      <c r="J7" s="466">
        <v>1</v>
      </c>
      <c r="K7" s="467"/>
      <c r="L7" s="470"/>
      <c r="M7" s="470"/>
      <c r="N7" s="665">
        <f>$J7*L7</f>
        <v>0</v>
      </c>
      <c r="O7" s="666"/>
      <c r="P7" s="470">
        <v>100</v>
      </c>
      <c r="Q7" s="470"/>
      <c r="R7" s="665">
        <f>$J7*P7</f>
        <v>100</v>
      </c>
      <c r="S7" s="666"/>
    </row>
    <row r="8" spans="1:19" ht="23.25" customHeight="1">
      <c r="A8" s="482"/>
      <c r="B8" s="483"/>
      <c r="C8" s="483"/>
      <c r="D8" s="484"/>
      <c r="E8" s="482"/>
      <c r="F8" s="483"/>
      <c r="G8" s="483"/>
      <c r="H8" s="483"/>
      <c r="I8" s="484"/>
      <c r="J8" s="468"/>
      <c r="K8" s="469"/>
      <c r="L8" s="470"/>
      <c r="M8" s="470"/>
      <c r="N8" s="667"/>
      <c r="O8" s="668"/>
      <c r="P8" s="470"/>
      <c r="Q8" s="470"/>
      <c r="R8" s="667"/>
      <c r="S8" s="668"/>
    </row>
    <row r="9" spans="1:19" ht="22.5" customHeight="1">
      <c r="A9" s="464" t="str">
        <f>'[2]F2. COMP. LAB Y COM COMPOR'!A13</f>
        <v>CEDULA DE CIUDADANIA</v>
      </c>
      <c r="B9" s="465"/>
      <c r="C9" s="465"/>
      <c r="D9" s="465"/>
      <c r="E9" s="465">
        <f>'[2]F2. COMP. LAB Y COM COMPOR'!H13</f>
        <v>0</v>
      </c>
      <c r="F9" s="465"/>
      <c r="G9" s="465"/>
      <c r="H9" s="465"/>
      <c r="I9" s="465"/>
      <c r="J9" s="466">
        <f>'[2]F2. COMP. LAB Y COM COMPOR'!Q13</f>
        <v>0</v>
      </c>
      <c r="K9" s="467"/>
      <c r="L9" s="470"/>
      <c r="M9" s="470"/>
      <c r="N9" s="665">
        <f>J9*L9</f>
        <v>0</v>
      </c>
      <c r="O9" s="666"/>
      <c r="P9" s="470"/>
      <c r="Q9" s="470"/>
      <c r="R9" s="665">
        <f>$J9*P9</f>
        <v>0</v>
      </c>
      <c r="S9" s="666"/>
    </row>
    <row r="10" spans="1:19" ht="29.25" customHeight="1">
      <c r="A10" s="464"/>
      <c r="B10" s="465"/>
      <c r="C10" s="465"/>
      <c r="D10" s="465"/>
      <c r="E10" s="465"/>
      <c r="F10" s="465"/>
      <c r="G10" s="465"/>
      <c r="H10" s="465"/>
      <c r="I10" s="465"/>
      <c r="J10" s="468"/>
      <c r="K10" s="469"/>
      <c r="L10" s="470"/>
      <c r="M10" s="470"/>
      <c r="N10" s="667"/>
      <c r="O10" s="668"/>
      <c r="P10" s="470"/>
      <c r="Q10" s="470"/>
      <c r="R10" s="667"/>
      <c r="S10" s="668"/>
    </row>
    <row r="11" spans="1:19" ht="21" customHeight="1">
      <c r="A11" s="464" t="str">
        <f>'[2]F2. COMP. LAB Y COM COMPOR'!A15</f>
        <v xml:space="preserve">GRUPO DE GESTIÓN HUMANA </v>
      </c>
      <c r="B11" s="465"/>
      <c r="C11" s="465"/>
      <c r="D11" s="465"/>
      <c r="E11" s="465">
        <f>'[2]F2. COMP. LAB Y COM COMPOR'!H15</f>
        <v>0</v>
      </c>
      <c r="F11" s="465"/>
      <c r="G11" s="465"/>
      <c r="H11" s="465"/>
      <c r="I11" s="465"/>
      <c r="J11" s="466">
        <f>'[2]F2. COMP. LAB Y COM COMPOR'!Q15</f>
        <v>0</v>
      </c>
      <c r="K11" s="467"/>
      <c r="L11" s="470"/>
      <c r="M11" s="470"/>
      <c r="N11" s="665">
        <f>J11*L11</f>
        <v>0</v>
      </c>
      <c r="O11" s="666"/>
      <c r="P11" s="470"/>
      <c r="Q11" s="470"/>
      <c r="R11" s="665">
        <f>$J11*P11</f>
        <v>0</v>
      </c>
      <c r="S11" s="666"/>
    </row>
    <row r="12" spans="1:19" ht="19.5" customHeight="1">
      <c r="A12" s="464"/>
      <c r="B12" s="465"/>
      <c r="C12" s="465"/>
      <c r="D12" s="465"/>
      <c r="E12" s="465"/>
      <c r="F12" s="465"/>
      <c r="G12" s="465"/>
      <c r="H12" s="465"/>
      <c r="I12" s="465"/>
      <c r="J12" s="468"/>
      <c r="K12" s="469"/>
      <c r="L12" s="470"/>
      <c r="M12" s="470"/>
      <c r="N12" s="667"/>
      <c r="O12" s="668"/>
      <c r="P12" s="470"/>
      <c r="Q12" s="470"/>
      <c r="R12" s="667"/>
      <c r="S12" s="668"/>
    </row>
    <row r="13" spans="1:19" ht="21" customHeight="1">
      <c r="A13" s="464" t="str">
        <f>'[2]F2. COMP. LAB Y COM COMPOR'!A17</f>
        <v>PROFESIONAL</v>
      </c>
      <c r="B13" s="465"/>
      <c r="C13" s="465"/>
      <c r="D13" s="465"/>
      <c r="E13" s="465">
        <f>'[2]F2. COMP. LAB Y COM COMPOR'!H17</f>
        <v>12</v>
      </c>
      <c r="F13" s="465"/>
      <c r="G13" s="465"/>
      <c r="H13" s="465"/>
      <c r="I13" s="465"/>
      <c r="J13" s="466">
        <f>'[2]F2. COMP. LAB Y COM COMPOR'!Q17</f>
        <v>0</v>
      </c>
      <c r="K13" s="467"/>
      <c r="L13" s="470"/>
      <c r="M13" s="470"/>
      <c r="N13" s="665">
        <f>J13*L13</f>
        <v>0</v>
      </c>
      <c r="O13" s="666"/>
      <c r="P13" s="470"/>
      <c r="Q13" s="470"/>
      <c r="R13" s="665">
        <f>$J13*P13</f>
        <v>0</v>
      </c>
      <c r="S13" s="666"/>
    </row>
    <row r="14" spans="1:19" ht="24.75" customHeight="1">
      <c r="A14" s="464"/>
      <c r="B14" s="465"/>
      <c r="C14" s="465"/>
      <c r="D14" s="465"/>
      <c r="E14" s="465"/>
      <c r="F14" s="465"/>
      <c r="G14" s="465"/>
      <c r="H14" s="465"/>
      <c r="I14" s="465"/>
      <c r="J14" s="468"/>
      <c r="K14" s="469"/>
      <c r="L14" s="470"/>
      <c r="M14" s="470"/>
      <c r="N14" s="667"/>
      <c r="O14" s="668"/>
      <c r="P14" s="470"/>
      <c r="Q14" s="470"/>
      <c r="R14" s="667"/>
      <c r="S14" s="668"/>
    </row>
    <row r="15" spans="1:19" ht="21" customHeight="1">
      <c r="A15" s="485" t="str">
        <f>'[2]F2. COMP. LAB Y COM COMPOR'!A19</f>
        <v>Tipo de documento</v>
      </c>
      <c r="B15" s="480"/>
      <c r="C15" s="480"/>
      <c r="D15" s="481"/>
      <c r="E15" s="479">
        <f>'[2]F2. COMP. LAB Y COM COMPOR'!H19</f>
        <v>0</v>
      </c>
      <c r="F15" s="480"/>
      <c r="G15" s="480"/>
      <c r="H15" s="480"/>
      <c r="I15" s="481"/>
      <c r="J15" s="466">
        <f>'[2]F2. COMP. LAB Y COM COMPOR'!Q19</f>
        <v>0</v>
      </c>
      <c r="K15" s="467"/>
      <c r="L15" s="470"/>
      <c r="M15" s="470"/>
      <c r="N15" s="665">
        <f>J15*L15</f>
        <v>0</v>
      </c>
      <c r="O15" s="666"/>
      <c r="P15" s="664"/>
      <c r="Q15" s="664"/>
      <c r="R15" s="665">
        <f>$J15*P15</f>
        <v>0</v>
      </c>
      <c r="S15" s="666"/>
    </row>
    <row r="16" spans="1:19" ht="15" customHeight="1">
      <c r="A16" s="486"/>
      <c r="B16" s="483"/>
      <c r="C16" s="483"/>
      <c r="D16" s="484"/>
      <c r="E16" s="482"/>
      <c r="F16" s="483"/>
      <c r="G16" s="483"/>
      <c r="H16" s="483"/>
      <c r="I16" s="484"/>
      <c r="J16" s="468"/>
      <c r="K16" s="469"/>
      <c r="L16" s="470"/>
      <c r="M16" s="470"/>
      <c r="N16" s="667"/>
      <c r="O16" s="668"/>
      <c r="P16" s="664"/>
      <c r="Q16" s="664"/>
      <c r="R16" s="667"/>
      <c r="S16" s="668"/>
    </row>
    <row r="17" spans="1:19" ht="35.25" customHeight="1">
      <c r="A17" s="669" t="s">
        <v>150</v>
      </c>
      <c r="B17" s="670"/>
      <c r="C17" s="670"/>
      <c r="D17" s="670"/>
      <c r="E17" s="670"/>
      <c r="F17" s="670"/>
      <c r="G17" s="670"/>
      <c r="H17" s="670"/>
      <c r="I17" s="670"/>
      <c r="J17" s="671">
        <f>SUM(J7:K16)</f>
        <v>1</v>
      </c>
      <c r="K17" s="671"/>
      <c r="L17" s="672" t="s">
        <v>151</v>
      </c>
      <c r="M17" s="672"/>
      <c r="N17" s="672"/>
      <c r="O17" s="88">
        <f>SUMIF(N7:O16,"&lt;101",N7:O16)</f>
        <v>0</v>
      </c>
      <c r="P17" s="672" t="s">
        <v>151</v>
      </c>
      <c r="Q17" s="672"/>
      <c r="R17" s="672"/>
      <c r="S17" s="88">
        <f>SUMIF(R7:S16,"&lt;101",R7:S16)</f>
        <v>100</v>
      </c>
    </row>
    <row r="18" spans="1:19" ht="35.25" customHeight="1">
      <c r="A18" s="662" t="s">
        <v>194</v>
      </c>
      <c r="B18" s="662"/>
      <c r="C18" s="662"/>
      <c r="D18" s="662"/>
      <c r="E18" s="662"/>
      <c r="F18" s="662"/>
      <c r="G18" s="663" t="s">
        <v>195</v>
      </c>
      <c r="H18" s="663"/>
      <c r="I18" s="663"/>
      <c r="J18" s="660" t="s">
        <v>209</v>
      </c>
      <c r="K18" s="661"/>
      <c r="L18" s="661"/>
      <c r="M18" s="659" t="s">
        <v>196</v>
      </c>
      <c r="N18" s="659"/>
      <c r="O18" s="659"/>
      <c r="P18" s="659"/>
      <c r="Q18" s="658"/>
      <c r="R18" s="658"/>
      <c r="S18" s="658"/>
    </row>
    <row r="19" spans="1:19" ht="21.6" customHeight="1">
      <c r="A19" s="683" t="s">
        <v>142</v>
      </c>
      <c r="B19" s="683"/>
      <c r="C19" s="683"/>
      <c r="D19" s="683"/>
      <c r="E19" s="683"/>
      <c r="F19" s="683"/>
      <c r="G19" s="683" t="s">
        <v>152</v>
      </c>
      <c r="H19" s="683"/>
      <c r="I19" s="683"/>
      <c r="J19" s="683"/>
      <c r="K19" s="683"/>
      <c r="L19" s="695"/>
      <c r="M19" s="696"/>
      <c r="N19" s="696"/>
      <c r="O19" s="697"/>
      <c r="P19" s="695">
        <v>20</v>
      </c>
      <c r="Q19" s="696"/>
      <c r="R19" s="696"/>
      <c r="S19" s="697"/>
    </row>
    <row r="20" spans="1:19" ht="28.5" customHeight="1">
      <c r="A20" s="683"/>
      <c r="B20" s="683"/>
      <c r="C20" s="683"/>
      <c r="D20" s="683"/>
      <c r="E20" s="683"/>
      <c r="F20" s="683"/>
      <c r="G20" s="683" t="s">
        <v>153</v>
      </c>
      <c r="H20" s="683"/>
      <c r="I20" s="683"/>
      <c r="J20" s="683"/>
      <c r="K20" s="683"/>
      <c r="L20" s="698">
        <f>IFERROR(+L19/($L$19+$P$19),0)</f>
        <v>0</v>
      </c>
      <c r="M20" s="699"/>
      <c r="N20" s="699"/>
      <c r="O20" s="700"/>
      <c r="P20" s="698">
        <f>IFERROR(+P19/($L$19+$P$19),0)</f>
        <v>1</v>
      </c>
      <c r="Q20" s="699"/>
      <c r="R20" s="699"/>
      <c r="S20" s="700"/>
    </row>
    <row r="21" spans="1:19" ht="18" customHeight="1">
      <c r="A21" s="495" t="s">
        <v>154</v>
      </c>
      <c r="B21" s="496"/>
      <c r="C21" s="496"/>
      <c r="D21" s="496"/>
      <c r="E21" s="496"/>
      <c r="F21" s="496"/>
      <c r="G21" s="496"/>
      <c r="H21" s="496"/>
      <c r="I21" s="496"/>
      <c r="J21" s="496"/>
      <c r="K21" s="496"/>
      <c r="L21" s="701" t="s">
        <v>155</v>
      </c>
      <c r="M21" s="701"/>
      <c r="N21" s="701"/>
      <c r="O21" s="701"/>
      <c r="P21" s="701" t="s">
        <v>156</v>
      </c>
      <c r="Q21" s="701"/>
      <c r="R21" s="701"/>
      <c r="S21" s="701"/>
    </row>
    <row r="22" spans="1:19" ht="18.75" hidden="1" customHeight="1">
      <c r="A22" s="495"/>
      <c r="B22" s="496"/>
      <c r="C22" s="496"/>
      <c r="D22" s="496"/>
      <c r="E22" s="496"/>
      <c r="F22" s="496"/>
      <c r="G22" s="496"/>
      <c r="H22" s="496"/>
      <c r="I22" s="496"/>
      <c r="J22" s="496"/>
      <c r="K22" s="496"/>
      <c r="L22" s="500">
        <f>O17*40</f>
        <v>0</v>
      </c>
      <c r="M22" s="500"/>
      <c r="N22" s="500"/>
      <c r="O22" s="500"/>
      <c r="P22" s="500">
        <f>S17*40</f>
        <v>4000</v>
      </c>
      <c r="Q22" s="500"/>
      <c r="R22" s="500"/>
      <c r="S22" s="500"/>
    </row>
    <row r="23" spans="1:19" ht="18" customHeight="1">
      <c r="A23" s="503" t="s">
        <v>143</v>
      </c>
      <c r="B23" s="503"/>
      <c r="C23" s="503"/>
      <c r="D23" s="503"/>
      <c r="E23" s="503"/>
      <c r="F23" s="503"/>
      <c r="G23" s="503"/>
      <c r="H23" s="503"/>
      <c r="I23" s="503"/>
      <c r="J23" s="503"/>
      <c r="K23" s="503"/>
      <c r="L23" s="679" t="s">
        <v>157</v>
      </c>
      <c r="M23" s="680"/>
      <c r="N23" s="702">
        <f>(O17*L20+S17*P20)</f>
        <v>100</v>
      </c>
      <c r="O23" s="704" t="s">
        <v>158</v>
      </c>
      <c r="P23" s="705"/>
      <c r="Q23" s="706"/>
      <c r="R23" s="710">
        <f>+N23*85%</f>
        <v>85</v>
      </c>
      <c r="S23" s="711"/>
    </row>
    <row r="24" spans="1:19" ht="15" customHeight="1">
      <c r="A24" s="503"/>
      <c r="B24" s="503"/>
      <c r="C24" s="503"/>
      <c r="D24" s="503"/>
      <c r="E24" s="503"/>
      <c r="F24" s="503"/>
      <c r="G24" s="503"/>
      <c r="H24" s="503"/>
      <c r="I24" s="503"/>
      <c r="J24" s="504"/>
      <c r="K24" s="504"/>
      <c r="L24" s="681"/>
      <c r="M24" s="682"/>
      <c r="N24" s="703"/>
      <c r="O24" s="707"/>
      <c r="P24" s="708"/>
      <c r="Q24" s="709"/>
      <c r="R24" s="712"/>
      <c r="S24" s="713"/>
    </row>
    <row r="25" spans="1:19" ht="22.5" customHeight="1">
      <c r="A25" s="683" t="s">
        <v>144</v>
      </c>
      <c r="B25" s="683"/>
      <c r="C25" s="683"/>
      <c r="D25" s="683"/>
      <c r="E25" s="683"/>
      <c r="F25" s="683"/>
      <c r="G25" s="683"/>
      <c r="H25" s="683"/>
      <c r="I25" s="714"/>
      <c r="J25" s="715" t="s">
        <v>159</v>
      </c>
      <c r="K25" s="716"/>
      <c r="L25" s="717" t="s">
        <v>160</v>
      </c>
      <c r="M25" s="717"/>
      <c r="N25" s="717"/>
      <c r="O25" s="717"/>
      <c r="P25" s="717"/>
      <c r="Q25" s="717"/>
      <c r="R25" s="717"/>
      <c r="S25" s="718"/>
    </row>
    <row r="26" spans="1:19" ht="38.25" customHeight="1">
      <c r="A26" s="719" t="s">
        <v>161</v>
      </c>
      <c r="B26" s="719"/>
      <c r="C26" s="719"/>
      <c r="D26" s="719"/>
      <c r="E26" s="719"/>
      <c r="F26" s="719" t="s">
        <v>162</v>
      </c>
      <c r="G26" s="719"/>
      <c r="H26" s="719" t="s">
        <v>163</v>
      </c>
      <c r="I26" s="720"/>
      <c r="J26" s="716"/>
      <c r="K26" s="716"/>
      <c r="L26" s="688"/>
      <c r="M26" s="688"/>
      <c r="N26" s="688"/>
      <c r="O26" s="688"/>
      <c r="P26" s="688"/>
      <c r="Q26" s="688"/>
      <c r="R26" s="688"/>
      <c r="S26" s="689"/>
    </row>
    <row r="27" spans="1:19" ht="36" customHeight="1">
      <c r="A27" s="64" t="s">
        <v>164</v>
      </c>
      <c r="B27" s="721">
        <f>'[2]F2. COMP. LAB Y COM COMPOR'!B25</f>
        <v>0</v>
      </c>
      <c r="C27" s="721"/>
      <c r="D27" s="721"/>
      <c r="E27" s="721"/>
      <c r="F27" s="728">
        <v>15</v>
      </c>
      <c r="G27" s="728"/>
      <c r="H27" s="728">
        <v>15</v>
      </c>
      <c r="I27" s="728"/>
      <c r="J27" s="716"/>
      <c r="K27" s="716"/>
      <c r="L27" s="722" t="s">
        <v>165</v>
      </c>
      <c r="M27" s="722"/>
      <c r="N27" s="722"/>
      <c r="O27" s="723"/>
      <c r="P27" s="724" t="s">
        <v>166</v>
      </c>
      <c r="Q27" s="722"/>
      <c r="R27" s="722"/>
      <c r="S27" s="723"/>
    </row>
    <row r="28" spans="1:19" ht="25.5" customHeight="1">
      <c r="A28" s="64" t="s">
        <v>134</v>
      </c>
      <c r="B28" s="725">
        <f>'[2]F2. COMP. LAB Y COM COMPOR'!B27</f>
        <v>0</v>
      </c>
      <c r="C28" s="726"/>
      <c r="D28" s="726"/>
      <c r="E28" s="727"/>
      <c r="F28" s="728">
        <v>15</v>
      </c>
      <c r="G28" s="728"/>
      <c r="H28" s="728">
        <v>15</v>
      </c>
      <c r="I28" s="728"/>
      <c r="J28" s="716"/>
      <c r="K28" s="716"/>
      <c r="L28" s="729">
        <f>SUM(R23,A35)/100</f>
        <v>1</v>
      </c>
      <c r="M28" s="730"/>
      <c r="N28" s="730"/>
      <c r="O28" s="731"/>
      <c r="P28" s="735" t="str">
        <f>IFERROR(VLOOKUP(L28,[2]Hoja4!T$2:U$101,2),0)</f>
        <v>SOBRESALIENTE</v>
      </c>
      <c r="Q28" s="735"/>
      <c r="R28" s="735"/>
      <c r="S28" s="735"/>
    </row>
    <row r="29" spans="1:19" ht="42" customHeight="1">
      <c r="A29" s="64" t="s">
        <v>136</v>
      </c>
      <c r="B29" s="725">
        <f>'[2]F2. COMP. LAB Y COM COMPOR'!B29</f>
        <v>0</v>
      </c>
      <c r="C29" s="726"/>
      <c r="D29" s="726"/>
      <c r="E29" s="727"/>
      <c r="F29" s="728">
        <v>15</v>
      </c>
      <c r="G29" s="728"/>
      <c r="H29" s="728">
        <v>15</v>
      </c>
      <c r="I29" s="728"/>
      <c r="J29" s="716"/>
      <c r="K29" s="716"/>
      <c r="L29" s="732"/>
      <c r="M29" s="733"/>
      <c r="N29" s="733"/>
      <c r="O29" s="734"/>
      <c r="P29" s="735"/>
      <c r="Q29" s="735"/>
      <c r="R29" s="735"/>
      <c r="S29" s="735"/>
    </row>
    <row r="30" spans="1:19" ht="47.25" customHeight="1">
      <c r="A30" s="64" t="s">
        <v>167</v>
      </c>
      <c r="B30" s="725">
        <f>'[2]F2. COMP. LAB Y COM COMPOR'!B31</f>
        <v>0</v>
      </c>
      <c r="C30" s="726"/>
      <c r="D30" s="726"/>
      <c r="E30" s="727"/>
      <c r="F30" s="728">
        <v>15</v>
      </c>
      <c r="G30" s="728"/>
      <c r="H30" s="728">
        <v>15</v>
      </c>
      <c r="I30" s="728"/>
      <c r="J30" s="715" t="s">
        <v>168</v>
      </c>
      <c r="K30" s="716"/>
      <c r="L30" s="715" t="s">
        <v>169</v>
      </c>
      <c r="M30" s="715"/>
      <c r="N30" s="715"/>
      <c r="O30" s="715"/>
      <c r="P30" s="715"/>
      <c r="Q30" s="715"/>
      <c r="R30" s="715"/>
      <c r="S30" s="715"/>
    </row>
    <row r="31" spans="1:19" ht="44.25" customHeight="1">
      <c r="A31" s="737" t="s">
        <v>165</v>
      </c>
      <c r="B31" s="737"/>
      <c r="C31" s="737"/>
      <c r="D31" s="737"/>
      <c r="E31" s="738"/>
      <c r="F31" s="741">
        <f>SUM(F27:G30)/4</f>
        <v>15</v>
      </c>
      <c r="G31" s="741"/>
      <c r="H31" s="741">
        <f>SUM(H27:I30)/4</f>
        <v>15</v>
      </c>
      <c r="I31" s="741"/>
      <c r="J31" s="716"/>
      <c r="K31" s="716"/>
      <c r="L31" s="715"/>
      <c r="M31" s="715"/>
      <c r="N31" s="715"/>
      <c r="O31" s="715"/>
      <c r="P31" s="715"/>
      <c r="Q31" s="715"/>
      <c r="R31" s="715"/>
      <c r="S31" s="715"/>
    </row>
    <row r="32" spans="1:19" ht="25.5" customHeight="1">
      <c r="A32" s="739"/>
      <c r="B32" s="739"/>
      <c r="C32" s="739"/>
      <c r="D32" s="739"/>
      <c r="E32" s="740"/>
      <c r="F32" s="741"/>
      <c r="G32" s="741"/>
      <c r="H32" s="741"/>
      <c r="I32" s="741"/>
      <c r="J32" s="716"/>
      <c r="K32" s="716"/>
      <c r="L32" s="715"/>
      <c r="M32" s="715"/>
      <c r="N32" s="715"/>
      <c r="O32" s="715"/>
      <c r="P32" s="715"/>
      <c r="Q32" s="715"/>
      <c r="R32" s="715"/>
      <c r="S32" s="715"/>
    </row>
    <row r="33" spans="1:20" ht="19.149999999999999" customHeight="1" thickBot="1">
      <c r="A33" s="742" t="s">
        <v>170</v>
      </c>
      <c r="B33" s="742"/>
      <c r="C33" s="742"/>
      <c r="D33" s="742"/>
      <c r="E33" s="742"/>
      <c r="F33" s="743">
        <f>+L20</f>
        <v>0</v>
      </c>
      <c r="G33" s="743"/>
      <c r="H33" s="743">
        <f>+P20</f>
        <v>1</v>
      </c>
      <c r="I33" s="743"/>
      <c r="J33" s="716"/>
      <c r="K33" s="716"/>
      <c r="L33" s="744" t="s">
        <v>171</v>
      </c>
      <c r="M33" s="744"/>
      <c r="N33" s="744"/>
      <c r="O33" s="744"/>
      <c r="P33" s="744"/>
      <c r="Q33" s="744"/>
      <c r="R33" s="744"/>
      <c r="S33" s="744"/>
      <c r="T33" s="65" t="e">
        <f>+#REF!*#REF!</f>
        <v>#REF!</v>
      </c>
    </row>
    <row r="34" spans="1:20" ht="19.149999999999999" customHeight="1">
      <c r="A34" s="745" t="s">
        <v>172</v>
      </c>
      <c r="B34" s="746"/>
      <c r="C34" s="746"/>
      <c r="D34" s="746"/>
      <c r="E34" s="746"/>
      <c r="F34" s="746"/>
      <c r="G34" s="746"/>
      <c r="H34" s="746"/>
      <c r="I34" s="747"/>
      <c r="J34" s="736"/>
      <c r="K34" s="716"/>
      <c r="L34" s="744"/>
      <c r="M34" s="744"/>
      <c r="N34" s="744"/>
      <c r="O34" s="744"/>
      <c r="P34" s="744"/>
      <c r="Q34" s="744"/>
      <c r="R34" s="744"/>
      <c r="S34" s="744"/>
      <c r="T34" s="65" t="e">
        <f>+#REF!*#REF!</f>
        <v>#REF!</v>
      </c>
    </row>
    <row r="35" spans="1:20" ht="19.149999999999999" customHeight="1" thickBot="1">
      <c r="A35" s="748">
        <f>+F31*F33+H31*H33</f>
        <v>15</v>
      </c>
      <c r="B35" s="749"/>
      <c r="C35" s="749"/>
      <c r="D35" s="749"/>
      <c r="E35" s="749"/>
      <c r="F35" s="749"/>
      <c r="G35" s="749"/>
      <c r="H35" s="749"/>
      <c r="I35" s="750"/>
      <c r="J35" s="736"/>
      <c r="K35" s="716"/>
      <c r="L35" s="744"/>
      <c r="M35" s="744"/>
      <c r="N35" s="744"/>
      <c r="O35" s="744"/>
      <c r="P35" s="744"/>
      <c r="Q35" s="744"/>
      <c r="R35" s="744"/>
      <c r="S35" s="744"/>
    </row>
    <row r="36" spans="1:20">
      <c r="A36" s="751" t="s">
        <v>173</v>
      </c>
      <c r="B36" s="752"/>
      <c r="C36" s="752"/>
      <c r="D36" s="752"/>
      <c r="E36" s="752"/>
      <c r="F36" s="752"/>
      <c r="G36" s="752"/>
      <c r="H36" s="752"/>
      <c r="I36" s="752"/>
      <c r="J36" s="752"/>
      <c r="K36" s="752"/>
      <c r="L36" s="752"/>
      <c r="M36" s="752"/>
      <c r="N36" s="752"/>
      <c r="O36" s="752"/>
      <c r="P36" s="752"/>
      <c r="Q36" s="752"/>
      <c r="R36" s="752"/>
      <c r="S36" s="753"/>
    </row>
    <row r="37" spans="1:20" ht="15.75" thickBot="1">
      <c r="A37" s="754"/>
      <c r="B37" s="755"/>
      <c r="C37" s="755"/>
      <c r="D37" s="755"/>
      <c r="E37" s="755"/>
      <c r="F37" s="755"/>
      <c r="G37" s="755"/>
      <c r="H37" s="755"/>
      <c r="I37" s="755"/>
      <c r="J37" s="755"/>
      <c r="K37" s="755"/>
      <c r="L37" s="755"/>
      <c r="M37" s="755"/>
      <c r="N37" s="755"/>
      <c r="O37" s="755"/>
      <c r="P37" s="755"/>
      <c r="Q37" s="755"/>
      <c r="R37" s="755"/>
      <c r="S37" s="756"/>
    </row>
    <row r="38" spans="1:20">
      <c r="A38" s="757" t="s">
        <v>174</v>
      </c>
      <c r="B38" s="758"/>
      <c r="C38" s="761"/>
      <c r="D38" s="761"/>
      <c r="E38" s="761"/>
      <c r="F38" s="761"/>
      <c r="G38" s="762"/>
      <c r="H38" s="765" t="s">
        <v>175</v>
      </c>
      <c r="I38" s="766"/>
      <c r="J38" s="761"/>
      <c r="K38" s="761"/>
      <c r="L38" s="761"/>
      <c r="M38" s="761"/>
      <c r="N38" s="761"/>
      <c r="O38" s="761"/>
      <c r="P38" s="762"/>
      <c r="Q38" s="769" t="s">
        <v>176</v>
      </c>
      <c r="R38" s="770"/>
      <c r="S38" s="771"/>
    </row>
    <row r="39" spans="1:20">
      <c r="A39" s="759"/>
      <c r="B39" s="760"/>
      <c r="C39" s="763"/>
      <c r="D39" s="763"/>
      <c r="E39" s="763"/>
      <c r="F39" s="763"/>
      <c r="G39" s="764"/>
      <c r="H39" s="767"/>
      <c r="I39" s="768"/>
      <c r="J39" s="763"/>
      <c r="K39" s="763"/>
      <c r="L39" s="763"/>
      <c r="M39" s="763"/>
      <c r="N39" s="763"/>
      <c r="O39" s="763"/>
      <c r="P39" s="764"/>
      <c r="Q39" s="772"/>
      <c r="R39" s="773"/>
      <c r="S39" s="774"/>
    </row>
    <row r="40" spans="1:20">
      <c r="A40" s="767" t="s">
        <v>177</v>
      </c>
      <c r="B40" s="768"/>
      <c r="C40" s="66"/>
      <c r="D40" s="66"/>
      <c r="E40" s="66"/>
      <c r="F40" s="66"/>
      <c r="G40" s="67"/>
      <c r="H40" s="68"/>
      <c r="I40" s="66"/>
      <c r="J40" s="66"/>
      <c r="K40" s="66"/>
      <c r="L40" s="66"/>
      <c r="M40" s="66"/>
      <c r="N40" s="66"/>
      <c r="O40" s="66"/>
      <c r="P40" s="66"/>
      <c r="Q40" s="775"/>
      <c r="R40" s="776"/>
      <c r="S40" s="777"/>
    </row>
    <row r="41" spans="1:20">
      <c r="A41" s="767"/>
      <c r="B41" s="768"/>
      <c r="C41" s="66"/>
      <c r="D41" s="66"/>
      <c r="E41" s="66"/>
      <c r="F41" s="66"/>
      <c r="G41" s="67"/>
      <c r="H41" s="68" t="s">
        <v>177</v>
      </c>
      <c r="I41" s="66"/>
      <c r="J41" s="66"/>
      <c r="K41" s="66"/>
      <c r="L41" s="66"/>
      <c r="M41" s="66"/>
      <c r="N41" s="66"/>
      <c r="O41" s="66"/>
      <c r="P41" s="66"/>
      <c r="Q41" s="775"/>
      <c r="R41" s="776"/>
      <c r="S41" s="777"/>
    </row>
    <row r="42" spans="1:20" ht="15.75" thickBot="1">
      <c r="A42" s="69"/>
      <c r="B42" s="70"/>
      <c r="C42" s="70"/>
      <c r="D42" s="70"/>
      <c r="E42" s="70"/>
      <c r="F42" s="70"/>
      <c r="G42" s="71"/>
      <c r="H42" s="69"/>
      <c r="I42" s="70"/>
      <c r="J42" s="70"/>
      <c r="K42" s="70"/>
      <c r="L42" s="70"/>
      <c r="M42" s="70"/>
      <c r="N42" s="70"/>
      <c r="O42" s="70"/>
      <c r="P42" s="70"/>
      <c r="Q42" s="778"/>
      <c r="R42" s="779"/>
      <c r="S42" s="780"/>
    </row>
    <row r="43" spans="1:20" ht="18">
      <c r="A43" s="751" t="s">
        <v>178</v>
      </c>
      <c r="B43" s="752"/>
      <c r="C43" s="752"/>
      <c r="D43" s="752"/>
      <c r="E43" s="752"/>
      <c r="F43" s="752"/>
      <c r="G43" s="752"/>
      <c r="H43" s="752"/>
      <c r="I43" s="752"/>
      <c r="J43" s="752"/>
      <c r="K43" s="752"/>
      <c r="L43" s="752"/>
      <c r="M43" s="752"/>
      <c r="N43" s="752"/>
      <c r="O43" s="752"/>
      <c r="P43" s="752"/>
      <c r="Q43" s="752"/>
      <c r="R43" s="752"/>
      <c r="S43" s="753"/>
    </row>
    <row r="44" spans="1:20" ht="16.5" thickBot="1">
      <c r="A44" s="781" t="s">
        <v>179</v>
      </c>
      <c r="B44" s="782"/>
      <c r="C44" s="782"/>
      <c r="D44" s="782"/>
      <c r="E44" s="782"/>
      <c r="F44" s="782"/>
      <c r="G44" s="782"/>
      <c r="H44" s="782"/>
      <c r="I44" s="782"/>
      <c r="J44" s="783" t="s">
        <v>180</v>
      </c>
      <c r="K44" s="783"/>
      <c r="L44" s="783"/>
      <c r="M44" s="784"/>
      <c r="N44" s="784"/>
      <c r="O44" s="784"/>
      <c r="P44" s="784"/>
      <c r="Q44" s="784"/>
      <c r="R44" s="784"/>
      <c r="S44" s="785"/>
    </row>
    <row r="45" spans="1:20" ht="15.75">
      <c r="A45" s="786" t="s">
        <v>181</v>
      </c>
      <c r="B45" s="787"/>
      <c r="C45" s="788"/>
      <c r="D45" s="792"/>
      <c r="E45" s="793"/>
      <c r="F45" s="794"/>
      <c r="G45" s="798" t="s">
        <v>131</v>
      </c>
      <c r="H45" s="799"/>
      <c r="I45" s="800"/>
      <c r="J45" s="801" t="s">
        <v>181</v>
      </c>
      <c r="K45" s="802"/>
      <c r="L45" s="803"/>
      <c r="M45" s="807"/>
      <c r="N45" s="807"/>
      <c r="O45" s="807"/>
      <c r="P45" s="807"/>
      <c r="Q45" s="808" t="s">
        <v>131</v>
      </c>
      <c r="R45" s="808"/>
      <c r="S45" s="809"/>
    </row>
    <row r="46" spans="1:20" ht="16.5" thickBot="1">
      <c r="A46" s="789"/>
      <c r="B46" s="790"/>
      <c r="C46" s="791"/>
      <c r="D46" s="795"/>
      <c r="E46" s="796"/>
      <c r="F46" s="797"/>
      <c r="G46" s="810"/>
      <c r="H46" s="811"/>
      <c r="I46" s="812"/>
      <c r="J46" s="804"/>
      <c r="K46" s="805"/>
      <c r="L46" s="806"/>
      <c r="M46" s="807"/>
      <c r="N46" s="807"/>
      <c r="O46" s="807"/>
      <c r="P46" s="807"/>
      <c r="Q46" s="813"/>
      <c r="R46" s="811"/>
      <c r="S46" s="812"/>
    </row>
    <row r="47" spans="1:20">
      <c r="A47" s="814" t="s">
        <v>174</v>
      </c>
      <c r="B47" s="815"/>
      <c r="C47" s="72"/>
      <c r="D47" s="66"/>
      <c r="E47" s="66"/>
      <c r="F47" s="66"/>
      <c r="G47" s="73"/>
      <c r="H47" s="73"/>
      <c r="I47" s="74"/>
      <c r="J47" s="765" t="s">
        <v>174</v>
      </c>
      <c r="K47" s="766"/>
      <c r="L47" s="816"/>
      <c r="M47" s="817"/>
      <c r="N47" s="817"/>
      <c r="O47" s="817"/>
      <c r="P47" s="817"/>
      <c r="Q47" s="816"/>
      <c r="R47" s="816"/>
      <c r="S47" s="818"/>
    </row>
    <row r="48" spans="1:20">
      <c r="A48" s="814"/>
      <c r="B48" s="815"/>
      <c r="C48" s="72"/>
      <c r="D48" s="66" t="s">
        <v>182</v>
      </c>
      <c r="E48" s="66"/>
      <c r="F48" s="66"/>
      <c r="G48" s="66"/>
      <c r="H48" s="66"/>
      <c r="I48" s="67"/>
      <c r="J48" s="767"/>
      <c r="K48" s="768"/>
      <c r="L48" s="817"/>
      <c r="M48" s="817"/>
      <c r="N48" s="817"/>
      <c r="O48" s="817"/>
      <c r="P48" s="817"/>
      <c r="Q48" s="817"/>
      <c r="R48" s="817"/>
      <c r="S48" s="819"/>
    </row>
    <row r="49" spans="1:19">
      <c r="A49" s="767" t="s">
        <v>177</v>
      </c>
      <c r="B49" s="768"/>
      <c r="C49" s="66"/>
      <c r="D49" s="66"/>
      <c r="E49" s="66"/>
      <c r="F49" s="66"/>
      <c r="G49" s="66"/>
      <c r="H49" s="66"/>
      <c r="I49" s="67"/>
      <c r="J49" s="767" t="s">
        <v>177</v>
      </c>
      <c r="K49" s="768"/>
      <c r="L49" s="817"/>
      <c r="M49" s="817"/>
      <c r="N49" s="817"/>
      <c r="O49" s="817"/>
      <c r="P49" s="817"/>
      <c r="Q49" s="817"/>
      <c r="R49" s="817"/>
      <c r="S49" s="819"/>
    </row>
    <row r="50" spans="1:19">
      <c r="A50" s="767"/>
      <c r="B50" s="768"/>
      <c r="C50" s="66"/>
      <c r="D50" s="66"/>
      <c r="E50" s="66"/>
      <c r="F50" s="66"/>
      <c r="G50" s="66"/>
      <c r="H50" s="66"/>
      <c r="I50" s="67"/>
      <c r="J50" s="767"/>
      <c r="K50" s="768"/>
      <c r="L50" s="817"/>
      <c r="M50" s="817"/>
      <c r="N50" s="817"/>
      <c r="O50" s="817"/>
      <c r="P50" s="817"/>
      <c r="Q50" s="817"/>
      <c r="R50" s="817"/>
      <c r="S50" s="819"/>
    </row>
    <row r="51" spans="1:19" ht="15.75" thickBot="1">
      <c r="A51" s="68"/>
      <c r="B51" s="66"/>
      <c r="C51" s="66"/>
      <c r="D51" s="66"/>
      <c r="E51" s="66"/>
      <c r="F51" s="66"/>
      <c r="G51" s="66"/>
      <c r="H51" s="66"/>
      <c r="I51" s="67"/>
      <c r="J51" s="820"/>
      <c r="K51" s="821"/>
      <c r="L51" s="822"/>
      <c r="M51" s="822"/>
      <c r="N51" s="822"/>
      <c r="O51" s="822"/>
      <c r="P51" s="822"/>
      <c r="Q51" s="822"/>
      <c r="R51" s="822"/>
      <c r="S51" s="823"/>
    </row>
    <row r="52" spans="1:19">
      <c r="A52" s="824" t="s">
        <v>183</v>
      </c>
      <c r="B52" s="825"/>
      <c r="C52" s="75"/>
      <c r="D52" s="73"/>
      <c r="E52" s="73"/>
      <c r="F52" s="73"/>
      <c r="G52" s="73"/>
      <c r="H52" s="76"/>
      <c r="I52" s="77"/>
      <c r="J52" s="767" t="s">
        <v>183</v>
      </c>
      <c r="K52" s="768"/>
      <c r="L52" s="816"/>
      <c r="M52" s="816"/>
      <c r="N52" s="816"/>
      <c r="O52" s="816"/>
      <c r="P52" s="816"/>
      <c r="Q52" s="816"/>
      <c r="R52" s="816"/>
      <c r="S52" s="818"/>
    </row>
    <row r="53" spans="1:19">
      <c r="A53" s="814"/>
      <c r="B53" s="815"/>
      <c r="C53" s="72"/>
      <c r="D53" s="66" t="s">
        <v>182</v>
      </c>
      <c r="E53" s="66"/>
      <c r="F53" s="66"/>
      <c r="G53" s="66"/>
      <c r="H53" s="78"/>
      <c r="I53" s="79"/>
      <c r="J53" s="767"/>
      <c r="K53" s="768"/>
      <c r="L53" s="817"/>
      <c r="M53" s="817"/>
      <c r="N53" s="817"/>
      <c r="O53" s="817"/>
      <c r="P53" s="817"/>
      <c r="Q53" s="817"/>
      <c r="R53" s="817"/>
      <c r="S53" s="819"/>
    </row>
    <row r="54" spans="1:19">
      <c r="A54" s="767" t="s">
        <v>177</v>
      </c>
      <c r="B54" s="768"/>
      <c r="C54" s="66"/>
      <c r="D54" s="66"/>
      <c r="E54" s="66"/>
      <c r="F54" s="66"/>
      <c r="G54" s="66"/>
      <c r="H54" s="78"/>
      <c r="I54" s="79"/>
      <c r="J54" s="767" t="s">
        <v>177</v>
      </c>
      <c r="K54" s="768"/>
      <c r="L54" s="817"/>
      <c r="M54" s="817"/>
      <c r="N54" s="817"/>
      <c r="O54" s="817"/>
      <c r="P54" s="817"/>
      <c r="Q54" s="817"/>
      <c r="R54" s="817"/>
      <c r="S54" s="819"/>
    </row>
    <row r="55" spans="1:19">
      <c r="A55" s="767"/>
      <c r="B55" s="768"/>
      <c r="C55" s="66"/>
      <c r="D55" s="66"/>
      <c r="E55" s="66"/>
      <c r="F55" s="66"/>
      <c r="G55" s="66"/>
      <c r="H55" s="78"/>
      <c r="I55" s="79"/>
      <c r="J55" s="767"/>
      <c r="K55" s="768"/>
      <c r="L55" s="817"/>
      <c r="M55" s="817"/>
      <c r="N55" s="817"/>
      <c r="O55" s="817"/>
      <c r="P55" s="817"/>
      <c r="Q55" s="817"/>
      <c r="R55" s="817"/>
      <c r="S55" s="819"/>
    </row>
    <row r="56" spans="1:19" ht="15.75" thickBot="1">
      <c r="A56" s="69"/>
      <c r="B56" s="70"/>
      <c r="C56" s="70"/>
      <c r="D56" s="70"/>
      <c r="E56" s="70"/>
      <c r="F56" s="70"/>
      <c r="G56" s="70"/>
      <c r="H56" s="80"/>
      <c r="I56" s="81"/>
      <c r="J56" s="68"/>
      <c r="K56" s="66"/>
      <c r="L56" s="817"/>
      <c r="M56" s="817"/>
      <c r="N56" s="817"/>
      <c r="O56" s="817"/>
      <c r="P56" s="817"/>
      <c r="Q56" s="817"/>
      <c r="R56" s="817"/>
      <c r="S56" s="819"/>
    </row>
    <row r="57" spans="1:19" ht="15.75">
      <c r="A57" s="826" t="s">
        <v>184</v>
      </c>
      <c r="B57" s="827"/>
      <c r="C57" s="827"/>
      <c r="D57" s="827"/>
      <c r="E57" s="827"/>
      <c r="F57" s="827"/>
      <c r="G57" s="827"/>
      <c r="H57" s="827"/>
      <c r="I57" s="828"/>
      <c r="J57" s="829" t="s">
        <v>184</v>
      </c>
      <c r="K57" s="830"/>
      <c r="L57" s="830"/>
      <c r="M57" s="830"/>
      <c r="N57" s="830"/>
      <c r="O57" s="830"/>
      <c r="P57" s="830"/>
      <c r="Q57" s="830"/>
      <c r="R57" s="830"/>
      <c r="S57" s="831"/>
    </row>
    <row r="58" spans="1:19" ht="16.5" thickBot="1">
      <c r="A58" s="832"/>
      <c r="B58" s="833"/>
      <c r="C58" s="833"/>
      <c r="D58" s="833"/>
      <c r="E58" s="833"/>
      <c r="F58" s="833"/>
      <c r="G58" s="833"/>
      <c r="H58" s="833"/>
      <c r="I58" s="834"/>
      <c r="J58" s="835"/>
      <c r="K58" s="836"/>
      <c r="L58" s="836"/>
      <c r="M58" s="836"/>
      <c r="N58" s="836"/>
      <c r="O58" s="836"/>
      <c r="P58" s="836"/>
      <c r="Q58" s="836"/>
      <c r="R58" s="836"/>
      <c r="S58" s="837"/>
    </row>
    <row r="59" spans="1:19" ht="18.75" thickBot="1">
      <c r="A59" s="751" t="s">
        <v>185</v>
      </c>
      <c r="B59" s="752"/>
      <c r="C59" s="752"/>
      <c r="D59" s="752"/>
      <c r="E59" s="752"/>
      <c r="F59" s="752"/>
      <c r="G59" s="752"/>
      <c r="H59" s="752"/>
      <c r="I59" s="752"/>
      <c r="J59" s="752"/>
      <c r="K59" s="752"/>
      <c r="L59" s="752"/>
      <c r="M59" s="752"/>
      <c r="N59" s="752"/>
      <c r="O59" s="752"/>
      <c r="P59" s="752"/>
      <c r="Q59" s="752"/>
      <c r="R59" s="752"/>
      <c r="S59" s="753"/>
    </row>
    <row r="60" spans="1:19">
      <c r="A60" s="838" t="s">
        <v>186</v>
      </c>
      <c r="B60" s="839"/>
      <c r="C60" s="839"/>
      <c r="D60" s="842"/>
      <c r="E60" s="844" t="s">
        <v>187</v>
      </c>
      <c r="F60" s="845"/>
      <c r="G60" s="846"/>
      <c r="H60" s="844"/>
      <c r="I60" s="845"/>
      <c r="J60" s="845"/>
      <c r="K60" s="846"/>
      <c r="L60" s="850" t="s">
        <v>188</v>
      </c>
      <c r="M60" s="850"/>
      <c r="N60" s="850"/>
      <c r="O60" s="850"/>
      <c r="P60" s="852"/>
      <c r="Q60" s="853"/>
      <c r="R60" s="853"/>
      <c r="S60" s="854"/>
    </row>
    <row r="61" spans="1:19" ht="15.75" thickBot="1">
      <c r="A61" s="840"/>
      <c r="B61" s="841"/>
      <c r="C61" s="841"/>
      <c r="D61" s="843"/>
      <c r="E61" s="847"/>
      <c r="F61" s="848"/>
      <c r="G61" s="849"/>
      <c r="H61" s="847"/>
      <c r="I61" s="848"/>
      <c r="J61" s="848"/>
      <c r="K61" s="849"/>
      <c r="L61" s="851"/>
      <c r="M61" s="851"/>
      <c r="N61" s="851"/>
      <c r="O61" s="851"/>
      <c r="P61" s="855"/>
      <c r="Q61" s="856"/>
      <c r="R61" s="856"/>
      <c r="S61" s="857"/>
    </row>
  </sheetData>
  <mergeCells count="147">
    <mergeCell ref="A54:B55"/>
    <mergeCell ref="J54:K55"/>
    <mergeCell ref="L54:S56"/>
    <mergeCell ref="A57:I57"/>
    <mergeCell ref="J57:S57"/>
    <mergeCell ref="A58:I58"/>
    <mergeCell ref="J58:S58"/>
    <mergeCell ref="A59:S59"/>
    <mergeCell ref="A60:C61"/>
    <mergeCell ref="D60:D61"/>
    <mergeCell ref="E60:G61"/>
    <mergeCell ref="H60:K61"/>
    <mergeCell ref="L60:O61"/>
    <mergeCell ref="P60:S61"/>
    <mergeCell ref="A47:B48"/>
    <mergeCell ref="J47:K48"/>
    <mergeCell ref="L47:S48"/>
    <mergeCell ref="A49:B50"/>
    <mergeCell ref="J49:K51"/>
    <mergeCell ref="L49:S51"/>
    <mergeCell ref="A52:B53"/>
    <mergeCell ref="J52:K53"/>
    <mergeCell ref="L52:S53"/>
    <mergeCell ref="A44:I44"/>
    <mergeCell ref="J44:S44"/>
    <mergeCell ref="A45:C46"/>
    <mergeCell ref="D45:F46"/>
    <mergeCell ref="G45:I45"/>
    <mergeCell ref="J45:L46"/>
    <mergeCell ref="M45:P46"/>
    <mergeCell ref="Q45:S45"/>
    <mergeCell ref="G46:I46"/>
    <mergeCell ref="Q46:S46"/>
    <mergeCell ref="A36:S37"/>
    <mergeCell ref="A38:B39"/>
    <mergeCell ref="C38:G39"/>
    <mergeCell ref="H38:I39"/>
    <mergeCell ref="J38:P39"/>
    <mergeCell ref="Q38:S39"/>
    <mergeCell ref="A40:B41"/>
    <mergeCell ref="Q40:S42"/>
    <mergeCell ref="A43:S43"/>
    <mergeCell ref="H30:I30"/>
    <mergeCell ref="J30:K35"/>
    <mergeCell ref="L30:S32"/>
    <mergeCell ref="A31:E32"/>
    <mergeCell ref="F31:G32"/>
    <mergeCell ref="H31:I32"/>
    <mergeCell ref="A33:E33"/>
    <mergeCell ref="F33:G33"/>
    <mergeCell ref="H33:I33"/>
    <mergeCell ref="L33:S35"/>
    <mergeCell ref="A34:I34"/>
    <mergeCell ref="A35:I35"/>
    <mergeCell ref="B30:E30"/>
    <mergeCell ref="F30:G30"/>
    <mergeCell ref="N23:N24"/>
    <mergeCell ref="O23:Q24"/>
    <mergeCell ref="R23:S24"/>
    <mergeCell ref="A25:I25"/>
    <mergeCell ref="J25:K29"/>
    <mergeCell ref="L25:S26"/>
    <mergeCell ref="A26:E26"/>
    <mergeCell ref="F26:G26"/>
    <mergeCell ref="H26:I26"/>
    <mergeCell ref="B27:E27"/>
    <mergeCell ref="L27:O27"/>
    <mergeCell ref="P27:S27"/>
    <mergeCell ref="B28:E28"/>
    <mergeCell ref="F28:G28"/>
    <mergeCell ref="H28:I28"/>
    <mergeCell ref="L28:O29"/>
    <mergeCell ref="P28:S29"/>
    <mergeCell ref="B29:E29"/>
    <mergeCell ref="F29:G29"/>
    <mergeCell ref="H29:I29"/>
    <mergeCell ref="F27:G27"/>
    <mergeCell ref="H27:I27"/>
    <mergeCell ref="A23:K24"/>
    <mergeCell ref="L19:O19"/>
    <mergeCell ref="P19:S19"/>
    <mergeCell ref="L20:O20"/>
    <mergeCell ref="P20:S20"/>
    <mergeCell ref="A21:K22"/>
    <mergeCell ref="L21:O21"/>
    <mergeCell ref="P21:S21"/>
    <mergeCell ref="L22:O22"/>
    <mergeCell ref="P22:S22"/>
    <mergeCell ref="P11:Q12"/>
    <mergeCell ref="P6:Q6"/>
    <mergeCell ref="R6:S6"/>
    <mergeCell ref="E7:I8"/>
    <mergeCell ref="J7:K8"/>
    <mergeCell ref="L7:M8"/>
    <mergeCell ref="N7:O8"/>
    <mergeCell ref="P7:Q8"/>
    <mergeCell ref="R7:S8"/>
    <mergeCell ref="E3:I6"/>
    <mergeCell ref="J3:K6"/>
    <mergeCell ref="A7:D8"/>
    <mergeCell ref="A2:S2"/>
    <mergeCell ref="A3:D6"/>
    <mergeCell ref="L23:M24"/>
    <mergeCell ref="A19:F20"/>
    <mergeCell ref="G19:K19"/>
    <mergeCell ref="G20:K20"/>
    <mergeCell ref="E15:I16"/>
    <mergeCell ref="J15:K16"/>
    <mergeCell ref="A15:D16"/>
    <mergeCell ref="L3:S4"/>
    <mergeCell ref="L5:O5"/>
    <mergeCell ref="P5:S5"/>
    <mergeCell ref="L6:M6"/>
    <mergeCell ref="N6:O6"/>
    <mergeCell ref="R11:S12"/>
    <mergeCell ref="E13:I14"/>
    <mergeCell ref="J13:K14"/>
    <mergeCell ref="L13:M14"/>
    <mergeCell ref="N13:O14"/>
    <mergeCell ref="P13:Q14"/>
    <mergeCell ref="R13:S14"/>
    <mergeCell ref="L15:M16"/>
    <mergeCell ref="N15:O16"/>
    <mergeCell ref="Q18:S18"/>
    <mergeCell ref="M18:P18"/>
    <mergeCell ref="J18:L18"/>
    <mergeCell ref="A13:D14"/>
    <mergeCell ref="A11:D12"/>
    <mergeCell ref="A9:D10"/>
    <mergeCell ref="A18:F18"/>
    <mergeCell ref="G18:I18"/>
    <mergeCell ref="E9:I10"/>
    <mergeCell ref="J9:K10"/>
    <mergeCell ref="P15:Q16"/>
    <mergeCell ref="R15:S16"/>
    <mergeCell ref="A17:I17"/>
    <mergeCell ref="J17:K17"/>
    <mergeCell ref="L17:N17"/>
    <mergeCell ref="P17:R17"/>
    <mergeCell ref="L9:M10"/>
    <mergeCell ref="N9:O10"/>
    <mergeCell ref="P9:Q10"/>
    <mergeCell ref="R9:S10"/>
    <mergeCell ref="E11:I12"/>
    <mergeCell ref="J11:K12"/>
    <mergeCell ref="L11:M12"/>
    <mergeCell ref="N11:O12"/>
  </mergeCells>
  <hyperlinks>
    <hyperlink ref="P30:S35" location="'F. EVIDENCIAS'!A1" display="FORMATO DE EVIDENCIAS" xr:uid="{00000000-0004-0000-0D00-000000000000}"/>
    <hyperlink ref="J25:K29" location="'F4. CALF. COM. COMPORT.'!A1" display="'F4. CALF. COM. COMPORT.'!A1" xr:uid="{00000000-0004-0000-0D00-000001000000}"/>
    <hyperlink ref="J30:K35" location="'F7. PLAN DE MEJORAMIENTO'!A1" display="'F7. PLAN DE MEJORAMIENTO'!A1" xr:uid="{00000000-0004-0000-0D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4"/>
  <sheetViews>
    <sheetView workbookViewId="0">
      <selection activeCell="V42" sqref="V42:AF42"/>
    </sheetView>
  </sheetViews>
  <sheetFormatPr baseColWidth="10" defaultRowHeight="15"/>
  <cols>
    <col min="2" max="2" width="28.42578125" customWidth="1"/>
    <col min="3" max="3" width="32.7109375" customWidth="1"/>
    <col min="4" max="4" width="59.85546875" customWidth="1"/>
  </cols>
  <sheetData>
    <row r="1" spans="2:4" ht="15.75" thickBot="1"/>
    <row r="2" spans="2:4" ht="157.5" customHeight="1">
      <c r="B2" s="258" t="s">
        <v>37</v>
      </c>
      <c r="C2" s="136" t="s">
        <v>416</v>
      </c>
      <c r="D2" s="8" t="s">
        <v>407</v>
      </c>
    </row>
    <row r="3" spans="2:4" ht="135">
      <c r="B3" s="259"/>
      <c r="C3" s="137" t="s">
        <v>417</v>
      </c>
      <c r="D3" s="24" t="s">
        <v>408</v>
      </c>
    </row>
    <row r="4" spans="2:4" ht="75">
      <c r="B4" s="259"/>
      <c r="C4" s="134" t="s">
        <v>15</v>
      </c>
      <c r="D4" s="27" t="s">
        <v>409</v>
      </c>
    </row>
    <row r="5" spans="2:4" ht="105">
      <c r="B5" s="259"/>
      <c r="C5" s="137" t="s">
        <v>418</v>
      </c>
      <c r="D5" s="24" t="s">
        <v>410</v>
      </c>
    </row>
    <row r="6" spans="2:4" ht="135.75" thickBot="1">
      <c r="B6" s="259"/>
      <c r="C6" s="135" t="s">
        <v>419</v>
      </c>
      <c r="D6" s="25" t="s">
        <v>411</v>
      </c>
    </row>
    <row r="7" spans="2:4" ht="135">
      <c r="B7" s="262" t="s">
        <v>38</v>
      </c>
      <c r="C7" s="152" t="s">
        <v>434</v>
      </c>
      <c r="D7" s="8" t="s">
        <v>412</v>
      </c>
    </row>
    <row r="8" spans="2:4" ht="120">
      <c r="B8" s="263"/>
      <c r="C8" s="138" t="s">
        <v>435</v>
      </c>
      <c r="D8" s="24" t="s">
        <v>413</v>
      </c>
    </row>
    <row r="9" spans="2:4" ht="75">
      <c r="B9" s="263"/>
      <c r="C9" s="134" t="s">
        <v>436</v>
      </c>
      <c r="D9" s="27" t="s">
        <v>414</v>
      </c>
    </row>
    <row r="10" spans="2:4" ht="135.75" thickBot="1">
      <c r="B10" s="263"/>
      <c r="C10" s="138" t="s">
        <v>437</v>
      </c>
      <c r="D10" s="24" t="s">
        <v>415</v>
      </c>
    </row>
    <row r="11" spans="2:4" ht="135">
      <c r="B11" s="260" t="s">
        <v>360</v>
      </c>
      <c r="C11" s="152" t="s">
        <v>438</v>
      </c>
      <c r="D11" s="8" t="s">
        <v>420</v>
      </c>
    </row>
    <row r="12" spans="2:4" ht="180.75" thickBot="1">
      <c r="B12" s="261"/>
      <c r="C12" s="138" t="s">
        <v>36</v>
      </c>
      <c r="D12" s="24" t="s">
        <v>421</v>
      </c>
    </row>
    <row r="13" spans="2:4" ht="150">
      <c r="B13" s="256" t="s">
        <v>380</v>
      </c>
      <c r="C13" s="136" t="s">
        <v>439</v>
      </c>
      <c r="D13" s="153" t="s">
        <v>422</v>
      </c>
    </row>
    <row r="14" spans="2:4" ht="60">
      <c r="B14" s="257"/>
      <c r="C14" s="137" t="s">
        <v>18</v>
      </c>
      <c r="D14" s="25" t="s">
        <v>423</v>
      </c>
    </row>
    <row r="15" spans="2:4" ht="90.75" thickBot="1">
      <c r="B15" s="257"/>
      <c r="C15" s="134" t="s">
        <v>368</v>
      </c>
      <c r="D15" s="25" t="s">
        <v>424</v>
      </c>
    </row>
    <row r="16" spans="2:4" ht="165">
      <c r="B16" s="258" t="s">
        <v>39</v>
      </c>
      <c r="C16" s="136" t="s">
        <v>440</v>
      </c>
      <c r="D16" s="8" t="s">
        <v>425</v>
      </c>
    </row>
    <row r="17" spans="2:4" ht="45">
      <c r="B17" s="259"/>
      <c r="C17" s="137" t="s">
        <v>441</v>
      </c>
      <c r="D17" s="24" t="s">
        <v>426</v>
      </c>
    </row>
    <row r="18" spans="2:4" ht="120.75" thickBot="1">
      <c r="B18" s="259"/>
      <c r="C18" s="134" t="s">
        <v>14</v>
      </c>
      <c r="D18" s="24" t="s">
        <v>427</v>
      </c>
    </row>
    <row r="19" spans="2:4" ht="135.75" thickBot="1">
      <c r="B19" s="253" t="s">
        <v>406</v>
      </c>
      <c r="C19" s="147" t="s">
        <v>289</v>
      </c>
      <c r="D19" s="142" t="s">
        <v>428</v>
      </c>
    </row>
    <row r="20" spans="2:4" ht="251.25" customHeight="1" thickBot="1">
      <c r="B20" s="254"/>
      <c r="C20" s="155" t="s">
        <v>325</v>
      </c>
      <c r="D20" s="140" t="s">
        <v>429</v>
      </c>
    </row>
    <row r="21" spans="2:4" ht="180.75" thickBot="1">
      <c r="B21" s="254"/>
      <c r="C21" s="155" t="s">
        <v>22</v>
      </c>
      <c r="D21" s="140" t="s">
        <v>430</v>
      </c>
    </row>
    <row r="22" spans="2:4" ht="120.75" thickBot="1">
      <c r="B22" s="254"/>
      <c r="C22" s="155" t="s">
        <v>16</v>
      </c>
      <c r="D22" s="140" t="s">
        <v>431</v>
      </c>
    </row>
    <row r="23" spans="2:4" ht="210.75" thickBot="1">
      <c r="B23" s="254"/>
      <c r="C23" s="155" t="s">
        <v>21</v>
      </c>
      <c r="D23" s="139" t="s">
        <v>432</v>
      </c>
    </row>
    <row r="24" spans="2:4" ht="105.75" thickBot="1">
      <c r="B24" s="255"/>
      <c r="C24" s="156" t="s">
        <v>320</v>
      </c>
      <c r="D24" s="157" t="s">
        <v>433</v>
      </c>
    </row>
  </sheetData>
  <mergeCells count="6">
    <mergeCell ref="B19:B24"/>
    <mergeCell ref="B13:B15"/>
    <mergeCell ref="B16:B18"/>
    <mergeCell ref="B11:B12"/>
    <mergeCell ref="B2:B6"/>
    <mergeCell ref="B7: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99"/>
  <sheetViews>
    <sheetView topLeftCell="A49" zoomScale="70" zoomScaleNormal="70" workbookViewId="0">
      <selection activeCell="V42" sqref="V42:AF42"/>
    </sheetView>
  </sheetViews>
  <sheetFormatPr baseColWidth="10" defaultColWidth="11.42578125" defaultRowHeight="15"/>
  <cols>
    <col min="1" max="1" width="41.5703125" style="3" customWidth="1"/>
    <col min="2" max="2" width="25.140625" style="3" customWidth="1"/>
    <col min="3" max="3" width="102.85546875" style="3" bestFit="1" customWidth="1"/>
    <col min="4" max="4" width="22.7109375" style="3" customWidth="1"/>
    <col min="5" max="5" width="25.7109375" style="3" customWidth="1"/>
    <col min="6" max="7" width="17.28515625" style="3" customWidth="1"/>
    <col min="8" max="8" width="16" style="3" customWidth="1"/>
    <col min="9" max="9" width="12.5703125" style="3" bestFit="1" customWidth="1"/>
    <col min="10" max="10" width="49.28515625" style="3" bestFit="1" customWidth="1"/>
    <col min="11" max="12" width="11.42578125" style="3"/>
    <col min="13" max="13" width="21.28515625" style="3" customWidth="1"/>
    <col min="14" max="22" width="11.42578125" style="3"/>
    <col min="23" max="23" width="21.5703125" style="3" customWidth="1"/>
    <col min="24" max="24" width="33.28515625" style="3" customWidth="1"/>
    <col min="25" max="16384" width="11.42578125" style="3"/>
  </cols>
  <sheetData>
    <row r="1" spans="1:10" ht="30">
      <c r="A1" s="268" t="s">
        <v>32</v>
      </c>
      <c r="B1" s="269" t="s">
        <v>27</v>
      </c>
      <c r="C1" s="269"/>
      <c r="D1" s="269"/>
      <c r="E1" s="269"/>
      <c r="G1" s="2" t="s">
        <v>26</v>
      </c>
      <c r="H1" s="258" t="s">
        <v>37</v>
      </c>
      <c r="I1" s="272" t="s">
        <v>393</v>
      </c>
      <c r="J1" s="8" t="s">
        <v>326</v>
      </c>
    </row>
    <row r="2" spans="1:10" ht="30">
      <c r="A2" s="268"/>
      <c r="B2" s="1" t="s">
        <v>404</v>
      </c>
      <c r="C2" s="1" t="s">
        <v>23</v>
      </c>
      <c r="D2" s="133" t="s">
        <v>405</v>
      </c>
      <c r="E2" s="1" t="s">
        <v>20</v>
      </c>
      <c r="F2" s="6" t="s">
        <v>17</v>
      </c>
      <c r="G2" s="1" t="s">
        <v>25</v>
      </c>
      <c r="H2" s="259"/>
      <c r="I2" s="273"/>
      <c r="J2" s="24" t="s">
        <v>327</v>
      </c>
    </row>
    <row r="3" spans="1:10" ht="45">
      <c r="A3" s="5" t="s">
        <v>289</v>
      </c>
      <c r="B3" s="5" t="s">
        <v>416</v>
      </c>
      <c r="C3" s="5" t="s">
        <v>434</v>
      </c>
      <c r="D3" s="5" t="s">
        <v>438</v>
      </c>
      <c r="E3" s="5" t="s">
        <v>439</v>
      </c>
      <c r="F3" s="7" t="s">
        <v>440</v>
      </c>
      <c r="G3" s="4" t="s">
        <v>23</v>
      </c>
      <c r="H3" s="259"/>
      <c r="I3" s="273"/>
      <c r="J3" s="24" t="s">
        <v>328</v>
      </c>
    </row>
    <row r="4" spans="1:10" ht="45">
      <c r="A4" s="5" t="s">
        <v>325</v>
      </c>
      <c r="B4" s="5" t="s">
        <v>417</v>
      </c>
      <c r="C4" s="5" t="s">
        <v>442</v>
      </c>
      <c r="D4" s="5" t="s">
        <v>36</v>
      </c>
      <c r="E4" s="5" t="s">
        <v>18</v>
      </c>
      <c r="F4" s="7" t="s">
        <v>441</v>
      </c>
      <c r="G4" s="5" t="s">
        <v>445</v>
      </c>
      <c r="H4" s="259"/>
      <c r="I4" s="273"/>
      <c r="J4" s="24" t="s">
        <v>329</v>
      </c>
    </row>
    <row r="5" spans="1:10" ht="30">
      <c r="A5" s="5" t="s">
        <v>22</v>
      </c>
      <c r="B5" s="5" t="s">
        <v>15</v>
      </c>
      <c r="C5" s="5" t="s">
        <v>436</v>
      </c>
      <c r="D5" s="5" t="s">
        <v>289</v>
      </c>
      <c r="E5" s="5" t="s">
        <v>368</v>
      </c>
      <c r="F5" s="7" t="s">
        <v>14</v>
      </c>
      <c r="G5" s="4" t="s">
        <v>20</v>
      </c>
      <c r="H5" s="259"/>
      <c r="I5" s="273" t="s">
        <v>394</v>
      </c>
      <c r="J5" s="24" t="s">
        <v>330</v>
      </c>
    </row>
    <row r="6" spans="1:10" ht="30">
      <c r="A6" s="5" t="s">
        <v>16</v>
      </c>
      <c r="B6" s="5" t="s">
        <v>418</v>
      </c>
      <c r="C6" s="5" t="s">
        <v>437</v>
      </c>
      <c r="D6" s="5" t="s">
        <v>325</v>
      </c>
      <c r="E6" s="5" t="s">
        <v>289</v>
      </c>
      <c r="F6" s="5" t="s">
        <v>289</v>
      </c>
      <c r="G6" s="4" t="s">
        <v>17</v>
      </c>
      <c r="H6" s="259"/>
      <c r="I6" s="273"/>
      <c r="J6" s="24" t="s">
        <v>331</v>
      </c>
    </row>
    <row r="7" spans="1:10" ht="45">
      <c r="A7" s="5" t="s">
        <v>21</v>
      </c>
      <c r="B7" s="5" t="s">
        <v>419</v>
      </c>
      <c r="C7" s="5" t="s">
        <v>289</v>
      </c>
      <c r="D7" s="5" t="s">
        <v>22</v>
      </c>
      <c r="E7" s="5" t="s">
        <v>325</v>
      </c>
      <c r="F7" s="5" t="s">
        <v>325</v>
      </c>
      <c r="H7" s="259"/>
      <c r="I7" s="273"/>
      <c r="J7" s="24" t="s">
        <v>332</v>
      </c>
    </row>
    <row r="8" spans="1:10" ht="42" customHeight="1">
      <c r="A8" s="5" t="s">
        <v>320</v>
      </c>
      <c r="B8" s="5" t="s">
        <v>289</v>
      </c>
      <c r="C8" s="5" t="s">
        <v>325</v>
      </c>
      <c r="D8" s="5" t="s">
        <v>16</v>
      </c>
      <c r="E8" s="5" t="s">
        <v>22</v>
      </c>
      <c r="F8" s="5" t="s">
        <v>22</v>
      </c>
      <c r="G8" s="154" t="s">
        <v>24</v>
      </c>
      <c r="H8" s="259"/>
      <c r="I8" s="273"/>
      <c r="J8" s="24" t="s">
        <v>395</v>
      </c>
    </row>
    <row r="9" spans="1:10" ht="38.25">
      <c r="A9" s="5"/>
      <c r="B9" s="5" t="s">
        <v>325</v>
      </c>
      <c r="C9" s="5" t="s">
        <v>22</v>
      </c>
      <c r="D9" s="5" t="s">
        <v>21</v>
      </c>
      <c r="E9" s="5" t="s">
        <v>16</v>
      </c>
      <c r="F9" s="5" t="s">
        <v>16</v>
      </c>
      <c r="G9" s="154" t="s">
        <v>22</v>
      </c>
      <c r="H9" s="259"/>
      <c r="I9" s="265" t="s">
        <v>15</v>
      </c>
      <c r="J9" s="27" t="s">
        <v>333</v>
      </c>
    </row>
    <row r="10" spans="1:10" ht="30">
      <c r="A10" s="151"/>
      <c r="B10" s="5" t="s">
        <v>22</v>
      </c>
      <c r="C10" s="5" t="s">
        <v>16</v>
      </c>
      <c r="D10" s="5" t="s">
        <v>320</v>
      </c>
      <c r="E10" s="5" t="s">
        <v>21</v>
      </c>
      <c r="F10" s="5" t="s">
        <v>21</v>
      </c>
      <c r="G10" s="154"/>
      <c r="H10" s="259"/>
      <c r="I10" s="266"/>
      <c r="J10" s="27" t="s">
        <v>334</v>
      </c>
    </row>
    <row r="11" spans="1:10" ht="25.5">
      <c r="A11" s="151"/>
      <c r="B11" s="5" t="s">
        <v>16</v>
      </c>
      <c r="C11" s="5" t="s">
        <v>21</v>
      </c>
      <c r="E11" s="5" t="s">
        <v>320</v>
      </c>
      <c r="F11" s="5" t="s">
        <v>320</v>
      </c>
      <c r="G11" s="154"/>
      <c r="H11" s="259"/>
      <c r="I11" s="266"/>
      <c r="J11" s="27" t="s">
        <v>335</v>
      </c>
    </row>
    <row r="12" spans="1:10" ht="59.25" customHeight="1">
      <c r="B12" s="5" t="s">
        <v>21</v>
      </c>
      <c r="C12" s="5" t="s">
        <v>320</v>
      </c>
      <c r="E12" s="151"/>
      <c r="G12" s="154" t="s">
        <v>19</v>
      </c>
      <c r="H12" s="259"/>
      <c r="I12" s="273" t="s">
        <v>41</v>
      </c>
      <c r="J12" s="24" t="s">
        <v>336</v>
      </c>
    </row>
    <row r="13" spans="1:10" ht="25.5">
      <c r="B13" s="5" t="s">
        <v>320</v>
      </c>
      <c r="C13" s="5"/>
      <c r="E13" s="151"/>
      <c r="G13" s="154" t="s">
        <v>16</v>
      </c>
      <c r="H13" s="259"/>
      <c r="I13" s="273"/>
      <c r="J13" s="24" t="s">
        <v>337</v>
      </c>
    </row>
    <row r="14" spans="1:10">
      <c r="E14" s="151"/>
      <c r="H14" s="259"/>
      <c r="I14" s="273"/>
      <c r="J14" s="24" t="s">
        <v>338</v>
      </c>
    </row>
    <row r="15" spans="1:10" ht="15.75" thickBot="1">
      <c r="E15" s="151"/>
      <c r="H15" s="259"/>
      <c r="I15" s="273"/>
      <c r="J15" s="26" t="s">
        <v>339</v>
      </c>
    </row>
    <row r="16" spans="1:10" ht="45">
      <c r="E16" s="151"/>
      <c r="H16" s="259"/>
      <c r="I16" s="266" t="s">
        <v>40</v>
      </c>
      <c r="J16" s="25" t="s">
        <v>340</v>
      </c>
    </row>
    <row r="17" spans="1:10" ht="45">
      <c r="E17" s="151"/>
      <c r="H17" s="259"/>
      <c r="I17" s="266"/>
      <c r="J17" s="25" t="s">
        <v>341</v>
      </c>
    </row>
    <row r="18" spans="1:10" ht="45">
      <c r="E18" s="151"/>
      <c r="H18" s="259"/>
      <c r="I18" s="266"/>
      <c r="J18" s="25" t="s">
        <v>342</v>
      </c>
    </row>
    <row r="19" spans="1:10" ht="45.75" thickBot="1">
      <c r="E19" s="151"/>
      <c r="H19" s="259"/>
      <c r="I19" s="266"/>
      <c r="J19" s="25" t="s">
        <v>343</v>
      </c>
    </row>
    <row r="20" spans="1:10" ht="30.75" customHeight="1" thickBot="1">
      <c r="A20" s="270" t="s">
        <v>33</v>
      </c>
      <c r="B20" s="271"/>
      <c r="H20" s="262" t="s">
        <v>38</v>
      </c>
      <c r="I20" s="274" t="s">
        <v>373</v>
      </c>
      <c r="J20" s="8" t="s">
        <v>344</v>
      </c>
    </row>
    <row r="21" spans="1:10" ht="45.75" thickBot="1">
      <c r="A21" s="148" t="s">
        <v>34</v>
      </c>
      <c r="B21" s="147" t="s">
        <v>35</v>
      </c>
      <c r="H21" s="263"/>
      <c r="I21" s="275"/>
      <c r="J21" s="24" t="s">
        <v>399</v>
      </c>
    </row>
    <row r="22" spans="1:10" ht="93" customHeight="1">
      <c r="A22" s="253" t="s">
        <v>289</v>
      </c>
      <c r="B22" s="142" t="s">
        <v>290</v>
      </c>
      <c r="H22" s="263"/>
      <c r="I22" s="275"/>
      <c r="J22" s="24" t="s">
        <v>400</v>
      </c>
    </row>
    <row r="23" spans="1:10" ht="75">
      <c r="A23" s="254"/>
      <c r="B23" s="143" t="s">
        <v>291</v>
      </c>
      <c r="H23" s="263"/>
      <c r="I23" s="275"/>
      <c r="J23" s="25" t="s">
        <v>345</v>
      </c>
    </row>
    <row r="24" spans="1:10" ht="135.75" thickBot="1">
      <c r="A24" s="255"/>
      <c r="B24" s="144" t="s">
        <v>292</v>
      </c>
      <c r="H24" s="263"/>
      <c r="I24" s="282" t="s">
        <v>374</v>
      </c>
      <c r="J24" s="24" t="s">
        <v>346</v>
      </c>
    </row>
    <row r="25" spans="1:10" ht="45">
      <c r="A25" s="260" t="s">
        <v>325</v>
      </c>
      <c r="B25" s="140" t="s">
        <v>293</v>
      </c>
      <c r="H25" s="263"/>
      <c r="I25" s="282"/>
      <c r="J25" s="24" t="s">
        <v>401</v>
      </c>
    </row>
    <row r="26" spans="1:10" ht="60" customHeight="1">
      <c r="A26" s="261"/>
      <c r="B26" s="145" t="s">
        <v>294</v>
      </c>
      <c r="H26" s="263"/>
      <c r="I26" s="282"/>
      <c r="J26" s="24" t="s">
        <v>402</v>
      </c>
    </row>
    <row r="27" spans="1:10" ht="60">
      <c r="A27" s="261"/>
      <c r="B27" s="145" t="s">
        <v>295</v>
      </c>
      <c r="H27" s="263"/>
      <c r="I27" s="282"/>
      <c r="J27" s="24" t="s">
        <v>403</v>
      </c>
    </row>
    <row r="28" spans="1:10" ht="45" customHeight="1">
      <c r="A28" s="261"/>
      <c r="B28" s="145" t="s">
        <v>296</v>
      </c>
      <c r="H28" s="263"/>
      <c r="I28" s="265" t="s">
        <v>375</v>
      </c>
      <c r="J28" s="27" t="s">
        <v>347</v>
      </c>
    </row>
    <row r="29" spans="1:10" ht="45">
      <c r="A29" s="261"/>
      <c r="B29" s="145" t="s">
        <v>297</v>
      </c>
      <c r="H29" s="263"/>
      <c r="I29" s="266"/>
      <c r="J29" s="24" t="s">
        <v>348</v>
      </c>
    </row>
    <row r="30" spans="1:10" ht="45">
      <c r="A30" s="261"/>
      <c r="B30" s="141" t="s">
        <v>298</v>
      </c>
      <c r="H30" s="263"/>
      <c r="I30" s="279"/>
      <c r="J30" s="24" t="s">
        <v>396</v>
      </c>
    </row>
    <row r="31" spans="1:10" ht="45" customHeight="1">
      <c r="A31" s="261"/>
      <c r="B31" s="141" t="s">
        <v>299</v>
      </c>
      <c r="H31" s="263"/>
      <c r="I31" s="282" t="s">
        <v>376</v>
      </c>
      <c r="J31" s="24" t="s">
        <v>349</v>
      </c>
    </row>
    <row r="32" spans="1:10" ht="60">
      <c r="A32" s="261"/>
      <c r="B32" s="141" t="s">
        <v>300</v>
      </c>
      <c r="H32" s="263"/>
      <c r="I32" s="282"/>
      <c r="J32" s="24" t="s">
        <v>350</v>
      </c>
    </row>
    <row r="33" spans="1:10" ht="90">
      <c r="A33" s="261"/>
      <c r="B33" s="141" t="s">
        <v>301</v>
      </c>
      <c r="H33" s="263"/>
      <c r="I33" s="282"/>
      <c r="J33" s="24" t="s">
        <v>351</v>
      </c>
    </row>
    <row r="34" spans="1:10" ht="45.75" thickBot="1">
      <c r="A34" s="261"/>
      <c r="B34" s="146" t="s">
        <v>302</v>
      </c>
      <c r="H34" s="284"/>
      <c r="I34" s="283"/>
      <c r="J34" s="26" t="s">
        <v>352</v>
      </c>
    </row>
    <row r="35" spans="1:10" ht="75">
      <c r="A35" s="260" t="s">
        <v>22</v>
      </c>
      <c r="B35" s="140" t="s">
        <v>303</v>
      </c>
      <c r="H35" s="260" t="s">
        <v>360</v>
      </c>
      <c r="I35" s="274" t="s">
        <v>377</v>
      </c>
      <c r="J35" s="8" t="s">
        <v>353</v>
      </c>
    </row>
    <row r="36" spans="1:10" ht="45">
      <c r="A36" s="261"/>
      <c r="B36" s="145" t="s">
        <v>304</v>
      </c>
      <c r="H36" s="261"/>
      <c r="I36" s="275"/>
      <c r="J36" s="24" t="s">
        <v>354</v>
      </c>
    </row>
    <row r="37" spans="1:10" ht="75">
      <c r="A37" s="261"/>
      <c r="B37" s="141" t="s">
        <v>305</v>
      </c>
      <c r="H37" s="261"/>
      <c r="I37" s="275"/>
      <c r="J37" s="24" t="s">
        <v>355</v>
      </c>
    </row>
    <row r="38" spans="1:10" ht="105">
      <c r="A38" s="261"/>
      <c r="B38" s="141" t="s">
        <v>306</v>
      </c>
      <c r="H38" s="261"/>
      <c r="I38" s="285"/>
      <c r="J38" s="24" t="s">
        <v>356</v>
      </c>
    </row>
    <row r="39" spans="1:10" ht="75">
      <c r="A39" s="261"/>
      <c r="B39" s="141" t="s">
        <v>307</v>
      </c>
      <c r="H39" s="261"/>
      <c r="I39" s="282" t="s">
        <v>378</v>
      </c>
      <c r="J39" s="24" t="s">
        <v>397</v>
      </c>
    </row>
    <row r="40" spans="1:10" ht="45.75" thickBot="1">
      <c r="A40" s="267"/>
      <c r="B40" s="146" t="s">
        <v>308</v>
      </c>
      <c r="H40" s="261"/>
      <c r="I40" s="282"/>
      <c r="J40" s="24" t="s">
        <v>357</v>
      </c>
    </row>
    <row r="41" spans="1:10" ht="75">
      <c r="A41" s="260" t="s">
        <v>16</v>
      </c>
      <c r="B41" s="140" t="s">
        <v>309</v>
      </c>
      <c r="H41" s="261"/>
      <c r="I41" s="282"/>
      <c r="J41" s="24" t="s">
        <v>358</v>
      </c>
    </row>
    <row r="42" spans="1:10" ht="60.75" thickBot="1">
      <c r="A42" s="261"/>
      <c r="B42" s="141" t="s">
        <v>310</v>
      </c>
      <c r="H42" s="267"/>
      <c r="I42" s="286"/>
      <c r="J42" s="25" t="s">
        <v>359</v>
      </c>
    </row>
    <row r="43" spans="1:10" ht="30">
      <c r="A43" s="261"/>
      <c r="B43" s="141" t="s">
        <v>311</v>
      </c>
      <c r="H43" s="256" t="s">
        <v>380</v>
      </c>
      <c r="I43" s="272" t="s">
        <v>379</v>
      </c>
      <c r="J43" s="153" t="s">
        <v>361</v>
      </c>
    </row>
    <row r="44" spans="1:10" ht="45">
      <c r="A44" s="261"/>
      <c r="B44" s="141" t="s">
        <v>312</v>
      </c>
      <c r="H44" s="257"/>
      <c r="I44" s="273"/>
      <c r="J44" s="25" t="s">
        <v>362</v>
      </c>
    </row>
    <row r="45" spans="1:10" ht="75.75" thickBot="1">
      <c r="A45" s="267"/>
      <c r="B45" s="146" t="s">
        <v>313</v>
      </c>
      <c r="H45" s="257"/>
      <c r="I45" s="273"/>
      <c r="J45" s="25" t="s">
        <v>363</v>
      </c>
    </row>
    <row r="46" spans="1:10" ht="45">
      <c r="A46" s="280" t="s">
        <v>21</v>
      </c>
      <c r="B46" s="139" t="s">
        <v>314</v>
      </c>
      <c r="H46" s="257"/>
      <c r="I46" s="273"/>
      <c r="J46" s="25" t="s">
        <v>364</v>
      </c>
    </row>
    <row r="47" spans="1:10" ht="45">
      <c r="A47" s="281"/>
      <c r="B47" s="149" t="s">
        <v>315</v>
      </c>
      <c r="H47" s="257"/>
      <c r="I47" s="273" t="s">
        <v>18</v>
      </c>
      <c r="J47" s="25" t="s">
        <v>365</v>
      </c>
    </row>
    <row r="48" spans="1:10" ht="105">
      <c r="A48" s="281"/>
      <c r="B48" s="149" t="s">
        <v>316</v>
      </c>
      <c r="H48" s="257"/>
      <c r="I48" s="273"/>
      <c r="J48" s="25" t="s">
        <v>366</v>
      </c>
    </row>
    <row r="49" spans="1:10" ht="75">
      <c r="A49" s="281"/>
      <c r="B49" s="149" t="s">
        <v>317</v>
      </c>
      <c r="H49" s="257"/>
      <c r="I49" s="273"/>
      <c r="J49" s="25" t="s">
        <v>367</v>
      </c>
    </row>
    <row r="50" spans="1:10" ht="84.75" customHeight="1">
      <c r="A50" s="281"/>
      <c r="B50" s="149" t="s">
        <v>318</v>
      </c>
      <c r="H50" s="257"/>
      <c r="I50" s="265" t="s">
        <v>368</v>
      </c>
      <c r="J50" s="25" t="s">
        <v>369</v>
      </c>
    </row>
    <row r="51" spans="1:10" ht="105.75" thickBot="1">
      <c r="A51" s="281"/>
      <c r="B51" s="150" t="s">
        <v>319</v>
      </c>
      <c r="H51" s="257"/>
      <c r="I51" s="266"/>
      <c r="J51" s="25" t="s">
        <v>370</v>
      </c>
    </row>
    <row r="52" spans="1:10" ht="45">
      <c r="A52" s="256" t="s">
        <v>320</v>
      </c>
      <c r="B52" s="8" t="s">
        <v>321</v>
      </c>
      <c r="H52" s="257"/>
      <c r="I52" s="266"/>
      <c r="J52" s="25" t="s">
        <v>371</v>
      </c>
    </row>
    <row r="53" spans="1:10" ht="30.75" thickBot="1">
      <c r="A53" s="257"/>
      <c r="B53" s="24" t="s">
        <v>322</v>
      </c>
      <c r="H53" s="257"/>
      <c r="I53" s="266"/>
      <c r="J53" s="25" t="s">
        <v>372</v>
      </c>
    </row>
    <row r="54" spans="1:10" ht="105">
      <c r="A54" s="257"/>
      <c r="B54" s="24" t="s">
        <v>323</v>
      </c>
      <c r="H54" s="258" t="s">
        <v>39</v>
      </c>
      <c r="I54" s="272" t="s">
        <v>392</v>
      </c>
      <c r="J54" s="8" t="s">
        <v>381</v>
      </c>
    </row>
    <row r="55" spans="1:10" ht="45.75" thickBot="1">
      <c r="A55" s="276"/>
      <c r="B55" s="26" t="s">
        <v>324</v>
      </c>
      <c r="H55" s="259"/>
      <c r="I55" s="273"/>
      <c r="J55" s="24" t="s">
        <v>382</v>
      </c>
    </row>
    <row r="56" spans="1:10" ht="30">
      <c r="H56" s="259"/>
      <c r="I56" s="273"/>
      <c r="J56" s="24" t="s">
        <v>383</v>
      </c>
    </row>
    <row r="57" spans="1:10" ht="45">
      <c r="H57" s="259"/>
      <c r="I57" s="273"/>
      <c r="J57" s="24" t="s">
        <v>384</v>
      </c>
    </row>
    <row r="58" spans="1:10" ht="45">
      <c r="H58" s="259"/>
      <c r="I58" s="273"/>
      <c r="J58" s="24" t="s">
        <v>385</v>
      </c>
    </row>
    <row r="59" spans="1:10">
      <c r="H59" s="259"/>
      <c r="I59" s="273"/>
      <c r="J59" s="24" t="s">
        <v>398</v>
      </c>
    </row>
    <row r="60" spans="1:10" ht="30">
      <c r="H60" s="259"/>
      <c r="I60" s="273" t="s">
        <v>42</v>
      </c>
      <c r="J60" s="24" t="s">
        <v>386</v>
      </c>
    </row>
    <row r="61" spans="1:10" ht="93" customHeight="1">
      <c r="H61" s="259"/>
      <c r="I61" s="273"/>
      <c r="J61" s="24" t="s">
        <v>387</v>
      </c>
    </row>
    <row r="62" spans="1:10" ht="75">
      <c r="H62" s="259"/>
      <c r="I62" s="265" t="s">
        <v>14</v>
      </c>
      <c r="J62" s="24" t="s">
        <v>388</v>
      </c>
    </row>
    <row r="63" spans="1:10">
      <c r="H63" s="259"/>
      <c r="I63" s="266"/>
      <c r="J63" s="24" t="s">
        <v>389</v>
      </c>
    </row>
    <row r="64" spans="1:10">
      <c r="H64" s="259"/>
      <c r="I64" s="266"/>
      <c r="J64" s="24" t="s">
        <v>390</v>
      </c>
    </row>
    <row r="65" spans="8:10" ht="30.75" thickBot="1">
      <c r="H65" s="278"/>
      <c r="I65" s="277"/>
      <c r="J65" s="26" t="s">
        <v>391</v>
      </c>
    </row>
    <row r="86" spans="2:2">
      <c r="B86" s="117" t="s">
        <v>90</v>
      </c>
    </row>
    <row r="87" spans="2:2">
      <c r="B87" s="117" t="s">
        <v>91</v>
      </c>
    </row>
    <row r="88" spans="2:2">
      <c r="B88" s="15"/>
    </row>
    <row r="118" spans="1:3">
      <c r="A118" s="3" t="s">
        <v>51</v>
      </c>
      <c r="B118" s="3" t="s">
        <v>57</v>
      </c>
      <c r="C118" s="3" t="s">
        <v>64</v>
      </c>
    </row>
    <row r="119" spans="1:3">
      <c r="A119" s="3" t="s">
        <v>56</v>
      </c>
      <c r="B119" s="3" t="s">
        <v>54</v>
      </c>
      <c r="C119" s="3" t="s">
        <v>58</v>
      </c>
    </row>
    <row r="120" spans="1:3">
      <c r="A120" s="3" t="s">
        <v>197</v>
      </c>
    </row>
    <row r="121" spans="1:3">
      <c r="A121" s="3" t="s">
        <v>198</v>
      </c>
    </row>
    <row r="122" spans="1:3">
      <c r="A122" s="3" t="s">
        <v>64</v>
      </c>
      <c r="C122" s="3" t="s">
        <v>61</v>
      </c>
    </row>
    <row r="123" spans="1:3">
      <c r="A123" s="3" t="s">
        <v>52</v>
      </c>
      <c r="B123" s="3" t="s">
        <v>55</v>
      </c>
      <c r="C123" s="3" t="s">
        <v>59</v>
      </c>
    </row>
    <row r="124" spans="1:3">
      <c r="A124" s="3" t="s">
        <v>53</v>
      </c>
      <c r="C124" s="3" t="s">
        <v>60</v>
      </c>
    </row>
    <row r="125" spans="1:3">
      <c r="C125" s="3" t="s">
        <v>62</v>
      </c>
    </row>
    <row r="126" spans="1:3">
      <c r="C126" s="3" t="s">
        <v>63</v>
      </c>
    </row>
    <row r="132" spans="1:5" ht="22.5">
      <c r="A132" s="28" t="s">
        <v>86</v>
      </c>
      <c r="B132" s="28" t="s">
        <v>87</v>
      </c>
      <c r="C132" s="35" t="s">
        <v>88</v>
      </c>
      <c r="D132" s="35"/>
    </row>
    <row r="133" spans="1:5">
      <c r="A133" s="264"/>
      <c r="B133" s="264"/>
      <c r="C133" s="35" t="s">
        <v>89</v>
      </c>
      <c r="D133" s="35"/>
    </row>
    <row r="134" spans="1:5" ht="22.5">
      <c r="A134" s="29"/>
      <c r="B134" s="29"/>
      <c r="C134" s="34" t="s">
        <v>90</v>
      </c>
      <c r="D134" s="34" t="s">
        <v>91</v>
      </c>
      <c r="E134" s="3" t="s">
        <v>101</v>
      </c>
    </row>
    <row r="135" spans="1:5" ht="67.5">
      <c r="A135" s="33" t="s">
        <v>92</v>
      </c>
      <c r="B135" s="32" t="s">
        <v>93</v>
      </c>
      <c r="C135" s="31">
        <v>4</v>
      </c>
      <c r="D135" s="31">
        <v>6</v>
      </c>
      <c r="E135" s="3">
        <v>1</v>
      </c>
    </row>
    <row r="136" spans="1:5" ht="78.75">
      <c r="A136" s="33" t="s">
        <v>94</v>
      </c>
      <c r="B136" s="30" t="s">
        <v>95</v>
      </c>
      <c r="C136" s="31">
        <v>6</v>
      </c>
      <c r="D136" s="31">
        <v>9</v>
      </c>
      <c r="E136" s="3">
        <v>1.5</v>
      </c>
    </row>
    <row r="137" spans="1:5" ht="90">
      <c r="A137" s="33" t="s">
        <v>96</v>
      </c>
      <c r="B137" s="30" t="s">
        <v>97</v>
      </c>
      <c r="C137" s="31">
        <v>8</v>
      </c>
      <c r="D137" s="31">
        <v>12</v>
      </c>
      <c r="E137" s="3">
        <v>2</v>
      </c>
    </row>
    <row r="138" spans="1:5" ht="112.5">
      <c r="A138" s="33" t="s">
        <v>98</v>
      </c>
      <c r="B138" s="30" t="s">
        <v>99</v>
      </c>
      <c r="C138" s="31">
        <v>10</v>
      </c>
      <c r="D138" s="31">
        <v>15</v>
      </c>
      <c r="E138" s="3">
        <v>2.5</v>
      </c>
    </row>
    <row r="139" spans="1:5">
      <c r="E139" s="3">
        <v>3</v>
      </c>
    </row>
    <row r="140" spans="1:5">
      <c r="E140" s="3">
        <v>3.5</v>
      </c>
    </row>
    <row r="141" spans="1:5">
      <c r="E141" s="3">
        <v>4</v>
      </c>
    </row>
    <row r="153" spans="1:20">
      <c r="A153" s="63" t="s">
        <v>133</v>
      </c>
    </row>
    <row r="154" spans="1:20">
      <c r="A154" s="63" t="s">
        <v>135</v>
      </c>
    </row>
    <row r="155" spans="1:20">
      <c r="A155" s="63" t="s">
        <v>191</v>
      </c>
      <c r="M155" s="41" t="s">
        <v>89</v>
      </c>
      <c r="N155"/>
      <c r="O155"/>
      <c r="P155"/>
      <c r="Q155"/>
      <c r="R155"/>
      <c r="S155"/>
      <c r="T155"/>
    </row>
    <row r="156" spans="1:20">
      <c r="M156" s="42" t="s">
        <v>102</v>
      </c>
      <c r="N156"/>
      <c r="O156"/>
      <c r="P156"/>
      <c r="Q156"/>
      <c r="R156"/>
      <c r="S156"/>
      <c r="T156"/>
    </row>
    <row r="157" spans="1:20">
      <c r="M157" s="43" t="s">
        <v>103</v>
      </c>
      <c r="N157"/>
      <c r="O157"/>
      <c r="P157"/>
      <c r="Q157"/>
      <c r="R157"/>
      <c r="S157"/>
      <c r="T157"/>
    </row>
    <row r="158" spans="1:20">
      <c r="M158"/>
      <c r="N158"/>
      <c r="O158"/>
      <c r="P158"/>
      <c r="Q158"/>
      <c r="R158"/>
      <c r="S158"/>
      <c r="T158"/>
    </row>
    <row r="159" spans="1:20" ht="60">
      <c r="A159" s="3" t="s">
        <v>212</v>
      </c>
      <c r="M159" s="44" t="s">
        <v>102</v>
      </c>
      <c r="N159" s="44" t="s">
        <v>103</v>
      </c>
      <c r="O159" s="44"/>
      <c r="P159"/>
      <c r="Q159"/>
      <c r="R159"/>
      <c r="S159"/>
      <c r="T159"/>
    </row>
    <row r="160" spans="1:20" ht="22.5">
      <c r="A160" s="3" t="s">
        <v>213</v>
      </c>
      <c r="B160" s="3" t="s">
        <v>284</v>
      </c>
      <c r="M160" s="45" t="s">
        <v>201</v>
      </c>
      <c r="N160" s="45" t="s">
        <v>108</v>
      </c>
      <c r="O160" s="45"/>
      <c r="P160"/>
      <c r="Q160"/>
      <c r="R160"/>
      <c r="S160"/>
      <c r="T160"/>
    </row>
    <row r="161" spans="1:20" ht="22.5">
      <c r="A161" s="3" t="s">
        <v>214</v>
      </c>
      <c r="B161" s="3" t="s">
        <v>241</v>
      </c>
      <c r="M161" s="45" t="s">
        <v>109</v>
      </c>
      <c r="N161" s="45" t="s">
        <v>110</v>
      </c>
      <c r="O161" s="45"/>
      <c r="P161"/>
      <c r="Q161"/>
      <c r="R161"/>
      <c r="S161"/>
      <c r="T161"/>
    </row>
    <row r="162" spans="1:20">
      <c r="A162" s="3" t="s">
        <v>215</v>
      </c>
      <c r="B162" s="3" t="s">
        <v>216</v>
      </c>
      <c r="M162" s="33"/>
      <c r="N162" s="33"/>
      <c r="O162" s="33"/>
      <c r="P162"/>
      <c r="Q162"/>
      <c r="R162"/>
      <c r="S162"/>
      <c r="T162"/>
    </row>
    <row r="163" spans="1:20">
      <c r="M163" s="33"/>
      <c r="N163" s="33"/>
      <c r="O163" s="33"/>
      <c r="P163"/>
      <c r="Q163"/>
      <c r="R163"/>
      <c r="S163"/>
      <c r="T163"/>
    </row>
    <row r="164" spans="1:20" ht="45">
      <c r="A164" s="3" t="s">
        <v>257</v>
      </c>
      <c r="M164" s="44" t="s">
        <v>104</v>
      </c>
      <c r="N164" s="44" t="s">
        <v>106</v>
      </c>
      <c r="O164" s="44" t="s">
        <v>201</v>
      </c>
      <c r="P164" s="44" t="s">
        <v>109</v>
      </c>
      <c r="Q164" s="44" t="s">
        <v>105</v>
      </c>
      <c r="R164" s="44" t="s">
        <v>107</v>
      </c>
      <c r="S164" s="44" t="s">
        <v>108</v>
      </c>
      <c r="T164" s="44" t="s">
        <v>110</v>
      </c>
    </row>
    <row r="165" spans="1:20">
      <c r="M165" s="46">
        <v>1.0009999999999999</v>
      </c>
      <c r="N165" s="46">
        <v>4.5004</v>
      </c>
      <c r="O165" s="46">
        <v>6.5</v>
      </c>
      <c r="P165" s="46">
        <v>8.5079999999999991</v>
      </c>
      <c r="Q165" s="46">
        <v>1</v>
      </c>
      <c r="R165" s="46">
        <v>6.5</v>
      </c>
      <c r="S165" s="46">
        <v>9.5</v>
      </c>
      <c r="T165" s="46">
        <v>12.5</v>
      </c>
    </row>
    <row r="166" spans="1:20">
      <c r="M166" s="47">
        <v>1.5001</v>
      </c>
      <c r="N166" s="47">
        <v>5.0049999999999999</v>
      </c>
      <c r="O166" s="47">
        <v>7</v>
      </c>
      <c r="P166" s="46">
        <v>9.0009999999999994</v>
      </c>
      <c r="Q166" s="47">
        <v>1.5</v>
      </c>
      <c r="R166" s="46">
        <v>7</v>
      </c>
      <c r="S166" s="46">
        <v>10</v>
      </c>
      <c r="T166" s="46">
        <v>13</v>
      </c>
    </row>
    <row r="167" spans="1:20">
      <c r="M167" s="47">
        <v>2.0019999999999998</v>
      </c>
      <c r="N167" s="47">
        <v>5.5004999999999997</v>
      </c>
      <c r="O167" s="47">
        <v>7.5</v>
      </c>
      <c r="P167" s="46">
        <v>9.5005000000000006</v>
      </c>
      <c r="Q167" s="47">
        <v>2</v>
      </c>
      <c r="R167" s="46">
        <v>7.5</v>
      </c>
      <c r="S167" s="46">
        <v>10.5</v>
      </c>
      <c r="T167" s="46">
        <v>13.5</v>
      </c>
    </row>
    <row r="168" spans="1:20">
      <c r="M168" s="47">
        <v>2.5</v>
      </c>
      <c r="N168" s="47">
        <v>6.0060000000000002</v>
      </c>
      <c r="O168" s="47">
        <v>8</v>
      </c>
      <c r="P168" s="46">
        <v>10.000999999999999</v>
      </c>
      <c r="Q168" s="47">
        <v>2.5</v>
      </c>
      <c r="R168" s="46">
        <v>8</v>
      </c>
      <c r="S168" s="46">
        <v>11</v>
      </c>
      <c r="T168" s="46">
        <v>14</v>
      </c>
    </row>
    <row r="169" spans="1:20">
      <c r="M169" s="47">
        <v>3</v>
      </c>
      <c r="N169" s="48"/>
      <c r="O169" s="48"/>
      <c r="Q169" s="47">
        <v>3</v>
      </c>
      <c r="R169" s="46">
        <v>8.5</v>
      </c>
      <c r="S169" s="46">
        <v>11.5</v>
      </c>
      <c r="T169" s="46">
        <v>14.5</v>
      </c>
    </row>
    <row r="170" spans="1:20">
      <c r="M170" s="47">
        <v>3.5</v>
      </c>
      <c r="N170" s="48"/>
      <c r="O170" s="48"/>
      <c r="Q170" s="46">
        <v>3.5</v>
      </c>
      <c r="R170" s="46">
        <v>9</v>
      </c>
      <c r="S170" s="46">
        <v>12</v>
      </c>
      <c r="T170" s="46">
        <v>15</v>
      </c>
    </row>
    <row r="171" spans="1:20" ht="13.5" customHeight="1">
      <c r="M171" s="47">
        <v>4.0039999999999996</v>
      </c>
      <c r="N171" s="48"/>
      <c r="O171" s="48"/>
      <c r="Q171" s="47">
        <v>4</v>
      </c>
    </row>
    <row r="172" spans="1:20">
      <c r="N172" s="48"/>
      <c r="O172" s="48"/>
      <c r="P172" s="49"/>
      <c r="Q172" s="47">
        <v>4.5</v>
      </c>
      <c r="R172" s="49"/>
      <c r="S172" s="49"/>
      <c r="T172" s="49"/>
    </row>
    <row r="173" spans="1:20">
      <c r="Q173" s="47">
        <v>5</v>
      </c>
    </row>
    <row r="174" spans="1:20">
      <c r="A174" s="113" t="s">
        <v>85</v>
      </c>
      <c r="Q174" s="47">
        <v>5.5</v>
      </c>
    </row>
    <row r="175" spans="1:20">
      <c r="A175" s="116" t="s">
        <v>448</v>
      </c>
      <c r="Q175" s="47">
        <v>6</v>
      </c>
    </row>
    <row r="176" spans="1:20" ht="38.25">
      <c r="A176" s="114" t="s">
        <v>449</v>
      </c>
    </row>
    <row r="177" spans="1:24" ht="25.5">
      <c r="A177" s="114" t="s">
        <v>450</v>
      </c>
    </row>
    <row r="179" spans="1:24" ht="30.75" thickBot="1">
      <c r="I179" s="44" t="s">
        <v>271</v>
      </c>
      <c r="J179" s="44"/>
      <c r="W179" s="44" t="s">
        <v>103</v>
      </c>
      <c r="X179" s="44"/>
    </row>
    <row r="180" spans="1:24" ht="57" thickBot="1">
      <c r="I180" s="119" t="s">
        <v>272</v>
      </c>
      <c r="J180" s="120" t="s">
        <v>273</v>
      </c>
      <c r="K180" s="121">
        <v>10</v>
      </c>
      <c r="W180" s="45" t="s">
        <v>104</v>
      </c>
      <c r="X180" s="45" t="s">
        <v>200</v>
      </c>
    </row>
    <row r="181" spans="1:24" ht="57" thickBot="1">
      <c r="I181" s="122" t="s">
        <v>274</v>
      </c>
      <c r="J181" s="123" t="s">
        <v>275</v>
      </c>
      <c r="K181" s="124">
        <v>7</v>
      </c>
      <c r="W181" s="45" t="s">
        <v>106</v>
      </c>
      <c r="X181" s="45" t="s">
        <v>202</v>
      </c>
    </row>
    <row r="182" spans="1:24" ht="68.25" thickBot="1">
      <c r="I182" s="125" t="s">
        <v>276</v>
      </c>
      <c r="J182" s="126" t="s">
        <v>277</v>
      </c>
      <c r="K182" s="127">
        <v>5</v>
      </c>
      <c r="W182" s="45" t="s">
        <v>201</v>
      </c>
      <c r="X182" s="45" t="s">
        <v>203</v>
      </c>
    </row>
    <row r="183" spans="1:24" ht="90.75" thickBot="1">
      <c r="I183" s="122" t="s">
        <v>278</v>
      </c>
      <c r="J183" s="123" t="s">
        <v>279</v>
      </c>
      <c r="K183" s="124">
        <v>1</v>
      </c>
      <c r="W183" s="45" t="s">
        <v>109</v>
      </c>
      <c r="X183" s="45" t="s">
        <v>204</v>
      </c>
    </row>
    <row r="186" spans="1:24" ht="30.75" thickBot="1">
      <c r="I186" s="44" t="s">
        <v>271</v>
      </c>
    </row>
    <row r="187" spans="1:24" ht="26.25" thickBot="1">
      <c r="I187" s="119" t="s">
        <v>272</v>
      </c>
      <c r="J187" s="120" t="s">
        <v>273</v>
      </c>
      <c r="K187" s="121">
        <v>10</v>
      </c>
    </row>
    <row r="188" spans="1:24" ht="26.25" thickBot="1">
      <c r="I188" s="122" t="s">
        <v>274</v>
      </c>
      <c r="J188" s="123" t="s">
        <v>275</v>
      </c>
      <c r="K188" s="124">
        <v>7</v>
      </c>
    </row>
    <row r="189" spans="1:24" ht="39" thickBot="1">
      <c r="I189" s="125" t="s">
        <v>276</v>
      </c>
      <c r="J189" s="126" t="s">
        <v>277</v>
      </c>
      <c r="K189" s="127">
        <v>5</v>
      </c>
    </row>
    <row r="190" spans="1:24" ht="15.75" thickBot="1">
      <c r="I190" s="122" t="s">
        <v>278</v>
      </c>
      <c r="J190" s="123" t="s">
        <v>279</v>
      </c>
      <c r="K190" s="124">
        <v>1</v>
      </c>
    </row>
    <row r="193" spans="1:3" ht="15.75" thickBot="1">
      <c r="A193" s="3" t="s">
        <v>251</v>
      </c>
    </row>
    <row r="194" spans="1:3" ht="24.75" thickBot="1">
      <c r="A194" s="115" t="s">
        <v>265</v>
      </c>
      <c r="C194" s="115" t="s">
        <v>252</v>
      </c>
    </row>
    <row r="195" spans="1:3" ht="24.75" thickBot="1">
      <c r="A195" s="115" t="s">
        <v>266</v>
      </c>
      <c r="C195" s="115" t="s">
        <v>256</v>
      </c>
    </row>
    <row r="196" spans="1:3" ht="24.75" thickBot="1">
      <c r="A196" s="115" t="s">
        <v>267</v>
      </c>
      <c r="C196" s="115" t="s">
        <v>255</v>
      </c>
    </row>
    <row r="197" spans="1:3" ht="24.75" thickBot="1">
      <c r="A197" s="115" t="s">
        <v>268</v>
      </c>
      <c r="C197" s="115" t="s">
        <v>253</v>
      </c>
    </row>
    <row r="199" spans="1:3" ht="75">
      <c r="C199" s="118" t="s">
        <v>269</v>
      </c>
    </row>
  </sheetData>
  <mergeCells count="32">
    <mergeCell ref="I28:I30"/>
    <mergeCell ref="A25:A34"/>
    <mergeCell ref="A35:A40"/>
    <mergeCell ref="A41:A45"/>
    <mergeCell ref="A46:A51"/>
    <mergeCell ref="I24:I27"/>
    <mergeCell ref="I31:I34"/>
    <mergeCell ref="H20:H34"/>
    <mergeCell ref="I35:I38"/>
    <mergeCell ref="I39:I42"/>
    <mergeCell ref="A22:A24"/>
    <mergeCell ref="I60:I61"/>
    <mergeCell ref="I62:I65"/>
    <mergeCell ref="H54:H65"/>
    <mergeCell ref="I43:I46"/>
    <mergeCell ref="I47:I49"/>
    <mergeCell ref="A133:B133"/>
    <mergeCell ref="I50:I53"/>
    <mergeCell ref="H35:H42"/>
    <mergeCell ref="H1:H19"/>
    <mergeCell ref="A1:A2"/>
    <mergeCell ref="B1:E1"/>
    <mergeCell ref="A20:B20"/>
    <mergeCell ref="I1:I4"/>
    <mergeCell ref="I5:I8"/>
    <mergeCell ref="I9:I11"/>
    <mergeCell ref="I12:I15"/>
    <mergeCell ref="I16:I19"/>
    <mergeCell ref="I20:I23"/>
    <mergeCell ref="A52:A55"/>
    <mergeCell ref="H43:H53"/>
    <mergeCell ref="I54:I5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B52"/>
  <sheetViews>
    <sheetView showGridLines="0" view="pageBreakPreview" zoomScale="90" zoomScaleNormal="70" zoomScaleSheetLayoutView="90" workbookViewId="0">
      <selection activeCell="A6" sqref="A6:AL6"/>
    </sheetView>
  </sheetViews>
  <sheetFormatPr baseColWidth="10" defaultColWidth="11.42578125" defaultRowHeight="12.75"/>
  <cols>
    <col min="1" max="1" width="4.28515625" style="9" customWidth="1"/>
    <col min="2" max="4" width="3.7109375" style="9" customWidth="1"/>
    <col min="5" max="5" width="4.140625" style="9" customWidth="1"/>
    <col min="6" max="6" width="3.7109375" style="9" customWidth="1"/>
    <col min="7" max="7" width="1.28515625" style="9" customWidth="1"/>
    <col min="8" max="8" width="3.7109375" style="9" customWidth="1"/>
    <col min="9" max="9" width="2.7109375" style="9" customWidth="1"/>
    <col min="10" max="10" width="5.140625" style="9" customWidth="1"/>
    <col min="11" max="11" width="5.5703125" style="9" customWidth="1"/>
    <col min="12" max="12" width="5.28515625" style="9" customWidth="1"/>
    <col min="13" max="13" width="7.7109375" style="9" customWidth="1"/>
    <col min="14" max="14" width="5.140625" style="9" customWidth="1"/>
    <col min="15" max="15" width="3.7109375" style="9" customWidth="1"/>
    <col min="16" max="16" width="9.5703125" style="9" customWidth="1"/>
    <col min="17" max="19" width="3.7109375" style="9" customWidth="1"/>
    <col min="20" max="20" width="4.85546875" style="9" customWidth="1"/>
    <col min="21" max="21" width="5.140625" style="9" customWidth="1"/>
    <col min="22" max="22" width="8.42578125" style="9" customWidth="1"/>
    <col min="23" max="23" width="3.7109375" style="9" customWidth="1"/>
    <col min="24" max="24" width="5.140625" style="9" customWidth="1"/>
    <col min="25" max="25" width="4.5703125" style="9" customWidth="1"/>
    <col min="26" max="26" width="5.85546875" style="9" customWidth="1"/>
    <col min="27" max="27" width="6.5703125" style="9" customWidth="1"/>
    <col min="28" max="28" width="5.140625" style="9" customWidth="1"/>
    <col min="29" max="29" width="6.140625" style="9" customWidth="1"/>
    <col min="30" max="30" width="3.7109375" style="9" customWidth="1"/>
    <col min="31" max="31" width="6" style="9" customWidth="1"/>
    <col min="32" max="32" width="6.85546875" style="9" customWidth="1"/>
    <col min="33" max="33" width="10.5703125" style="9" customWidth="1"/>
    <col min="34" max="34" width="9.140625" style="9" customWidth="1"/>
    <col min="35" max="35" width="4.5703125" style="9" customWidth="1"/>
    <col min="36" max="36" width="13.5703125" style="9" customWidth="1"/>
    <col min="37" max="37" width="11.5703125" style="9" customWidth="1"/>
    <col min="38" max="38" width="10" style="9" customWidth="1"/>
    <col min="39" max="42" width="11.42578125" style="9"/>
    <col min="43" max="16384" width="11.42578125" style="10"/>
  </cols>
  <sheetData>
    <row r="1" spans="1:1978" s="164" customFormat="1" ht="18" customHeight="1">
      <c r="A1" s="231"/>
      <c r="B1" s="232"/>
      <c r="C1" s="232"/>
      <c r="D1" s="232"/>
      <c r="E1" s="232"/>
      <c r="F1" s="232"/>
      <c r="G1" s="233"/>
      <c r="H1" s="246" t="s">
        <v>524</v>
      </c>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323"/>
      <c r="AJ1" s="240" t="s">
        <v>526</v>
      </c>
      <c r="AK1" s="241"/>
      <c r="AL1" s="242"/>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row>
    <row r="2" spans="1:1978" s="164" customFormat="1" ht="18" customHeight="1">
      <c r="A2" s="234"/>
      <c r="B2" s="235"/>
      <c r="C2" s="235"/>
      <c r="D2" s="235"/>
      <c r="E2" s="235"/>
      <c r="F2" s="235"/>
      <c r="G2" s="236"/>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324"/>
      <c r="AJ2" s="240" t="s">
        <v>525</v>
      </c>
      <c r="AK2" s="241"/>
      <c r="AL2" s="242"/>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c r="JC2" s="11"/>
      <c r="JD2" s="11"/>
      <c r="JE2" s="11"/>
      <c r="JF2" s="11"/>
      <c r="JG2" s="11"/>
      <c r="JH2" s="11"/>
      <c r="JI2" s="11"/>
      <c r="JJ2" s="11"/>
      <c r="JK2" s="11"/>
      <c r="JL2" s="11"/>
      <c r="JM2" s="11"/>
      <c r="JN2" s="11"/>
      <c r="JO2" s="11"/>
      <c r="JP2" s="11"/>
      <c r="JQ2" s="11"/>
      <c r="JR2" s="11"/>
      <c r="JS2" s="11"/>
      <c r="JT2" s="11"/>
      <c r="JU2" s="11"/>
      <c r="JV2" s="11"/>
      <c r="JW2" s="11"/>
      <c r="JX2" s="11"/>
      <c r="JY2" s="11"/>
      <c r="JZ2" s="11"/>
      <c r="KA2" s="11"/>
      <c r="KB2" s="11"/>
      <c r="KC2" s="11"/>
      <c r="KD2" s="11"/>
      <c r="KE2" s="11"/>
      <c r="KF2" s="11"/>
      <c r="KG2" s="11"/>
      <c r="KH2" s="11"/>
      <c r="KI2" s="11"/>
      <c r="KJ2" s="11"/>
      <c r="KK2" s="11"/>
      <c r="KL2" s="11"/>
      <c r="KM2" s="11"/>
      <c r="KN2" s="11"/>
      <c r="KO2" s="11"/>
      <c r="KP2" s="11"/>
      <c r="KQ2" s="11"/>
      <c r="KR2" s="11"/>
      <c r="KS2" s="11"/>
      <c r="KT2" s="11"/>
      <c r="KU2" s="11"/>
      <c r="KV2" s="11"/>
      <c r="KW2" s="11"/>
      <c r="KX2" s="11"/>
      <c r="KY2" s="11"/>
      <c r="KZ2" s="11"/>
      <c r="LA2" s="11"/>
      <c r="LB2" s="11"/>
      <c r="LC2" s="11"/>
      <c r="LD2" s="11"/>
      <c r="LE2" s="11"/>
      <c r="LF2" s="11"/>
      <c r="LG2" s="11"/>
      <c r="LH2" s="11"/>
      <c r="LI2" s="11"/>
      <c r="LJ2" s="11"/>
      <c r="LK2" s="11"/>
      <c r="LL2" s="11"/>
      <c r="LM2" s="11"/>
      <c r="LN2" s="11"/>
      <c r="LO2" s="11"/>
      <c r="LP2" s="11"/>
      <c r="LQ2" s="11"/>
      <c r="LR2" s="11"/>
      <c r="LS2" s="11"/>
      <c r="LT2" s="11"/>
      <c r="LU2" s="11"/>
      <c r="LV2" s="11"/>
      <c r="LW2" s="11"/>
      <c r="LX2" s="11"/>
      <c r="LY2" s="11"/>
      <c r="LZ2" s="11"/>
      <c r="MA2" s="11"/>
      <c r="MB2" s="11"/>
      <c r="MC2" s="11"/>
      <c r="MD2" s="11"/>
      <c r="ME2" s="11"/>
      <c r="MF2" s="11"/>
      <c r="MG2" s="11"/>
      <c r="MH2" s="11"/>
      <c r="MI2" s="11"/>
      <c r="MJ2" s="11"/>
      <c r="MK2" s="11"/>
      <c r="ML2" s="11"/>
      <c r="MM2" s="11"/>
      <c r="MN2" s="11"/>
      <c r="MO2" s="11"/>
      <c r="MP2" s="11"/>
      <c r="MQ2" s="11"/>
      <c r="MR2" s="11"/>
      <c r="MS2" s="11"/>
      <c r="MT2" s="11"/>
      <c r="MU2" s="11"/>
      <c r="MV2" s="11"/>
      <c r="MW2" s="11"/>
      <c r="MX2" s="11"/>
      <c r="MY2" s="11"/>
      <c r="MZ2" s="11"/>
      <c r="NA2" s="11"/>
      <c r="NB2" s="11"/>
      <c r="NC2" s="11"/>
      <c r="ND2" s="11"/>
      <c r="NE2" s="11"/>
      <c r="NF2" s="11"/>
      <c r="NG2" s="11"/>
      <c r="NH2" s="11"/>
      <c r="NI2" s="11"/>
      <c r="NJ2" s="11"/>
      <c r="NK2" s="11"/>
      <c r="NL2" s="11"/>
      <c r="NM2" s="11"/>
      <c r="NN2" s="11"/>
      <c r="NO2" s="11"/>
      <c r="NP2" s="11"/>
      <c r="NQ2" s="11"/>
      <c r="NR2" s="11"/>
      <c r="NS2" s="11"/>
      <c r="NT2" s="11"/>
      <c r="NU2" s="11"/>
      <c r="NV2" s="11"/>
      <c r="NW2" s="11"/>
      <c r="NX2" s="11"/>
      <c r="NY2" s="11"/>
      <c r="NZ2" s="11"/>
      <c r="OA2" s="11"/>
      <c r="OB2" s="11"/>
      <c r="OC2" s="11"/>
      <c r="OD2" s="11"/>
      <c r="OE2" s="11"/>
      <c r="OF2" s="11"/>
      <c r="OG2" s="11"/>
      <c r="OH2" s="11"/>
      <c r="OI2" s="11"/>
      <c r="OJ2" s="11"/>
      <c r="OK2" s="11"/>
      <c r="OL2" s="11"/>
      <c r="OM2" s="11"/>
      <c r="ON2" s="11"/>
      <c r="OO2" s="11"/>
      <c r="OP2" s="11"/>
      <c r="OQ2" s="11"/>
      <c r="OR2" s="11"/>
      <c r="OS2" s="11"/>
      <c r="OT2" s="11"/>
      <c r="OU2" s="11"/>
      <c r="OV2" s="11"/>
      <c r="OW2" s="11"/>
      <c r="OX2" s="11"/>
      <c r="OY2" s="11"/>
      <c r="OZ2" s="11"/>
      <c r="PA2" s="11"/>
      <c r="PB2" s="11"/>
      <c r="PC2" s="11"/>
      <c r="PD2" s="11"/>
      <c r="PE2" s="11"/>
      <c r="PF2" s="11"/>
      <c r="PG2" s="11"/>
      <c r="PH2" s="11"/>
      <c r="PI2" s="11"/>
      <c r="PJ2" s="11"/>
      <c r="PK2" s="11"/>
      <c r="PL2" s="11"/>
      <c r="PM2" s="11"/>
      <c r="PN2" s="11"/>
      <c r="PO2" s="11"/>
      <c r="PP2" s="11"/>
      <c r="PQ2" s="11"/>
      <c r="PR2" s="11"/>
      <c r="PS2" s="11"/>
      <c r="PT2" s="11"/>
      <c r="PU2" s="11"/>
      <c r="PV2" s="11"/>
      <c r="PW2" s="11"/>
      <c r="PX2" s="11"/>
      <c r="PY2" s="11"/>
      <c r="PZ2" s="11"/>
      <c r="QA2" s="11"/>
      <c r="QB2" s="11"/>
      <c r="QC2" s="11"/>
      <c r="QD2" s="11"/>
      <c r="QE2" s="11"/>
      <c r="QF2" s="11"/>
      <c r="QG2" s="11"/>
      <c r="QH2" s="11"/>
      <c r="QI2" s="11"/>
      <c r="QJ2" s="11"/>
      <c r="QK2" s="11"/>
      <c r="QL2" s="11"/>
      <c r="QM2" s="11"/>
      <c r="QN2" s="11"/>
      <c r="QO2" s="11"/>
      <c r="QP2" s="11"/>
      <c r="QQ2" s="11"/>
      <c r="QR2" s="11"/>
      <c r="QS2" s="11"/>
      <c r="QT2" s="11"/>
      <c r="QU2" s="11"/>
      <c r="QV2" s="11"/>
      <c r="QW2" s="11"/>
      <c r="QX2" s="11"/>
      <c r="QY2" s="11"/>
      <c r="QZ2" s="11"/>
      <c r="RA2" s="11"/>
      <c r="RB2" s="11"/>
      <c r="RC2" s="11"/>
      <c r="RD2" s="11"/>
      <c r="RE2" s="11"/>
      <c r="RF2" s="11"/>
      <c r="RG2" s="11"/>
      <c r="RH2" s="11"/>
      <c r="RI2" s="11"/>
      <c r="RJ2" s="11"/>
      <c r="RK2" s="11"/>
      <c r="RL2" s="11"/>
      <c r="RM2" s="11"/>
      <c r="RN2" s="11"/>
      <c r="RO2" s="11"/>
      <c r="RP2" s="11"/>
      <c r="RQ2" s="11"/>
      <c r="RR2" s="11"/>
      <c r="RS2" s="11"/>
      <c r="RT2" s="11"/>
      <c r="RU2" s="11"/>
      <c r="RV2" s="11"/>
      <c r="RW2" s="11"/>
      <c r="RX2" s="11"/>
      <c r="RY2" s="11"/>
      <c r="RZ2" s="11"/>
      <c r="SA2" s="11"/>
      <c r="SB2" s="11"/>
      <c r="SC2" s="11"/>
      <c r="SD2" s="11"/>
      <c r="SE2" s="11"/>
      <c r="SF2" s="11"/>
      <c r="SG2" s="11"/>
      <c r="SH2" s="11"/>
      <c r="SI2" s="11"/>
      <c r="SJ2" s="11"/>
      <c r="SK2" s="11"/>
      <c r="SL2" s="11"/>
      <c r="SM2" s="11"/>
      <c r="SN2" s="11"/>
      <c r="SO2" s="11"/>
      <c r="SP2" s="11"/>
      <c r="SQ2" s="11"/>
      <c r="SR2" s="11"/>
      <c r="SS2" s="11"/>
      <c r="ST2" s="11"/>
      <c r="SU2" s="11"/>
      <c r="SV2" s="11"/>
      <c r="SW2" s="11"/>
      <c r="SX2" s="11"/>
      <c r="SY2" s="11"/>
      <c r="SZ2" s="11"/>
      <c r="TA2" s="11"/>
      <c r="TB2" s="11"/>
      <c r="TC2" s="11"/>
      <c r="TD2" s="11"/>
      <c r="TE2" s="11"/>
      <c r="TF2" s="11"/>
      <c r="TG2" s="11"/>
      <c r="TH2" s="11"/>
      <c r="TI2" s="11"/>
      <c r="TJ2" s="11"/>
      <c r="TK2" s="11"/>
      <c r="TL2" s="11"/>
      <c r="TM2" s="11"/>
      <c r="TN2" s="11"/>
      <c r="TO2" s="11"/>
      <c r="TP2" s="11"/>
      <c r="TQ2" s="11"/>
      <c r="TR2" s="11"/>
      <c r="TS2" s="11"/>
      <c r="TT2" s="11"/>
      <c r="TU2" s="11"/>
      <c r="TV2" s="11"/>
      <c r="TW2" s="11"/>
      <c r="TX2" s="11"/>
      <c r="TY2" s="11"/>
      <c r="TZ2" s="11"/>
      <c r="UA2" s="11"/>
      <c r="UB2" s="11"/>
      <c r="UC2" s="11"/>
      <c r="UD2" s="11"/>
      <c r="UE2" s="11"/>
      <c r="UF2" s="11"/>
      <c r="UG2" s="11"/>
      <c r="UH2" s="11"/>
      <c r="UI2" s="11"/>
      <c r="UJ2" s="11"/>
      <c r="UK2" s="11"/>
      <c r="UL2" s="11"/>
      <c r="UM2" s="11"/>
      <c r="UN2" s="11"/>
      <c r="UO2" s="11"/>
      <c r="UP2" s="11"/>
      <c r="UQ2" s="11"/>
      <c r="UR2" s="11"/>
      <c r="US2" s="11"/>
      <c r="UT2" s="11"/>
      <c r="UU2" s="11"/>
      <c r="UV2" s="11"/>
      <c r="UW2" s="11"/>
      <c r="UX2" s="11"/>
      <c r="UY2" s="11"/>
      <c r="UZ2" s="11"/>
      <c r="VA2" s="11"/>
      <c r="VB2" s="11"/>
      <c r="VC2" s="11"/>
      <c r="VD2" s="11"/>
      <c r="VE2" s="11"/>
      <c r="VF2" s="11"/>
      <c r="VG2" s="11"/>
      <c r="VH2" s="11"/>
      <c r="VI2" s="11"/>
      <c r="VJ2" s="11"/>
      <c r="VK2" s="11"/>
      <c r="VL2" s="11"/>
      <c r="VM2" s="11"/>
      <c r="VN2" s="11"/>
      <c r="VO2" s="11"/>
      <c r="VP2" s="11"/>
      <c r="VQ2" s="11"/>
      <c r="VR2" s="11"/>
      <c r="VS2" s="11"/>
      <c r="VT2" s="11"/>
      <c r="VU2" s="11"/>
      <c r="VV2" s="11"/>
      <c r="VW2" s="11"/>
      <c r="VX2" s="11"/>
      <c r="VY2" s="11"/>
      <c r="VZ2" s="11"/>
      <c r="WA2" s="11"/>
      <c r="WB2" s="11"/>
      <c r="WC2" s="11"/>
      <c r="WD2" s="11"/>
      <c r="WE2" s="11"/>
      <c r="WF2" s="11"/>
      <c r="WG2" s="11"/>
      <c r="WH2" s="11"/>
      <c r="WI2" s="11"/>
      <c r="WJ2" s="11"/>
      <c r="WK2" s="11"/>
      <c r="WL2" s="11"/>
      <c r="WM2" s="11"/>
      <c r="WN2" s="11"/>
      <c r="WO2" s="11"/>
      <c r="WP2" s="11"/>
      <c r="WQ2" s="11"/>
      <c r="WR2" s="11"/>
      <c r="WS2" s="11"/>
      <c r="WT2" s="11"/>
      <c r="WU2" s="11"/>
      <c r="WV2" s="11"/>
      <c r="WW2" s="11"/>
      <c r="WX2" s="11"/>
      <c r="WY2" s="11"/>
      <c r="WZ2" s="11"/>
      <c r="XA2" s="11"/>
      <c r="XB2" s="11"/>
      <c r="XC2" s="11"/>
      <c r="XD2" s="11"/>
      <c r="XE2" s="11"/>
      <c r="XF2" s="11"/>
      <c r="XG2" s="11"/>
      <c r="XH2" s="11"/>
      <c r="XI2" s="11"/>
      <c r="XJ2" s="11"/>
      <c r="XK2" s="11"/>
      <c r="XL2" s="11"/>
      <c r="XM2" s="11"/>
      <c r="XN2" s="11"/>
      <c r="XO2" s="11"/>
      <c r="XP2" s="11"/>
      <c r="XQ2" s="11"/>
      <c r="XR2" s="11"/>
      <c r="XS2" s="11"/>
      <c r="XT2" s="11"/>
      <c r="XU2" s="11"/>
      <c r="XV2" s="11"/>
      <c r="XW2" s="11"/>
      <c r="XX2" s="11"/>
      <c r="XY2" s="11"/>
      <c r="XZ2" s="11"/>
      <c r="YA2" s="11"/>
      <c r="YB2" s="11"/>
      <c r="YC2" s="11"/>
      <c r="YD2" s="11"/>
      <c r="YE2" s="11"/>
      <c r="YF2" s="11"/>
      <c r="YG2" s="11"/>
      <c r="YH2" s="11"/>
      <c r="YI2" s="11"/>
      <c r="YJ2" s="11"/>
      <c r="YK2" s="11"/>
      <c r="YL2" s="11"/>
      <c r="YM2" s="11"/>
      <c r="YN2" s="11"/>
      <c r="YO2" s="11"/>
      <c r="YP2" s="11"/>
      <c r="YQ2" s="11"/>
      <c r="YR2" s="11"/>
      <c r="YS2" s="11"/>
      <c r="YT2" s="11"/>
      <c r="YU2" s="11"/>
      <c r="YV2" s="11"/>
      <c r="YW2" s="11"/>
      <c r="YX2" s="11"/>
      <c r="YY2" s="11"/>
      <c r="YZ2" s="11"/>
      <c r="ZA2" s="11"/>
      <c r="ZB2" s="11"/>
      <c r="ZC2" s="11"/>
      <c r="ZD2" s="11"/>
      <c r="ZE2" s="11"/>
      <c r="ZF2" s="11"/>
      <c r="ZG2" s="11"/>
      <c r="ZH2" s="11"/>
      <c r="ZI2" s="11"/>
      <c r="ZJ2" s="11"/>
      <c r="ZK2" s="11"/>
      <c r="ZL2" s="11"/>
      <c r="ZM2" s="11"/>
      <c r="ZN2" s="11"/>
      <c r="ZO2" s="11"/>
      <c r="ZP2" s="11"/>
      <c r="ZQ2" s="11"/>
      <c r="ZR2" s="11"/>
      <c r="ZS2" s="11"/>
      <c r="ZT2" s="11"/>
      <c r="ZU2" s="11"/>
      <c r="ZV2" s="11"/>
      <c r="ZW2" s="11"/>
      <c r="ZX2" s="11"/>
      <c r="ZY2" s="11"/>
      <c r="ZZ2" s="11"/>
      <c r="AAA2" s="11"/>
      <c r="AAB2" s="11"/>
      <c r="AAC2" s="11"/>
      <c r="AAD2" s="11"/>
      <c r="AAE2" s="11"/>
      <c r="AAF2" s="11"/>
      <c r="AAG2" s="11"/>
      <c r="AAH2" s="11"/>
      <c r="AAI2" s="11"/>
      <c r="AAJ2" s="11"/>
      <c r="AAK2" s="11"/>
      <c r="AAL2" s="11"/>
      <c r="AAM2" s="11"/>
      <c r="AAN2" s="11"/>
      <c r="AAO2" s="11"/>
      <c r="AAP2" s="11"/>
      <c r="AAQ2" s="11"/>
      <c r="AAR2" s="11"/>
      <c r="AAS2" s="11"/>
      <c r="AAT2" s="11"/>
      <c r="AAU2" s="11"/>
      <c r="AAV2" s="11"/>
      <c r="AAW2" s="11"/>
      <c r="AAX2" s="11"/>
      <c r="AAY2" s="11"/>
      <c r="AAZ2" s="11"/>
      <c r="ABA2" s="11"/>
      <c r="ABB2" s="11"/>
      <c r="ABC2" s="11"/>
      <c r="ABD2" s="11"/>
      <c r="ABE2" s="11"/>
      <c r="ABF2" s="11"/>
      <c r="ABG2" s="11"/>
      <c r="ABH2" s="11"/>
      <c r="ABI2" s="11"/>
      <c r="ABJ2" s="11"/>
      <c r="ABK2" s="11"/>
      <c r="ABL2" s="11"/>
      <c r="ABM2" s="11"/>
      <c r="ABN2" s="11"/>
      <c r="ABO2" s="11"/>
      <c r="ABP2" s="11"/>
      <c r="ABQ2" s="11"/>
      <c r="ABR2" s="11"/>
      <c r="ABS2" s="11"/>
      <c r="ABT2" s="11"/>
      <c r="ABU2" s="11"/>
      <c r="ABV2" s="11"/>
      <c r="ABW2" s="11"/>
      <c r="ABX2" s="11"/>
      <c r="ABY2" s="11"/>
      <c r="ABZ2" s="11"/>
      <c r="ACA2" s="11"/>
      <c r="ACB2" s="11"/>
      <c r="ACC2" s="11"/>
      <c r="ACD2" s="11"/>
      <c r="ACE2" s="11"/>
      <c r="ACF2" s="11"/>
      <c r="ACG2" s="11"/>
      <c r="ACH2" s="11"/>
      <c r="ACI2" s="11"/>
      <c r="ACJ2" s="11"/>
      <c r="ACK2" s="11"/>
      <c r="ACL2" s="11"/>
      <c r="ACM2" s="11"/>
      <c r="ACN2" s="11"/>
      <c r="ACO2" s="11"/>
      <c r="ACP2" s="11"/>
      <c r="ACQ2" s="11"/>
      <c r="ACR2" s="11"/>
      <c r="ACS2" s="11"/>
      <c r="ACT2" s="11"/>
      <c r="ACU2" s="11"/>
      <c r="ACV2" s="11"/>
      <c r="ACW2" s="11"/>
      <c r="ACX2" s="11"/>
      <c r="ACY2" s="11"/>
      <c r="ACZ2" s="11"/>
      <c r="ADA2" s="11"/>
      <c r="ADB2" s="11"/>
      <c r="ADC2" s="11"/>
      <c r="ADD2" s="11"/>
      <c r="ADE2" s="11"/>
      <c r="ADF2" s="11"/>
      <c r="ADG2" s="11"/>
      <c r="ADH2" s="11"/>
      <c r="ADI2" s="11"/>
      <c r="ADJ2" s="11"/>
      <c r="ADK2" s="11"/>
      <c r="ADL2" s="11"/>
      <c r="ADM2" s="11"/>
      <c r="ADN2" s="11"/>
      <c r="ADO2" s="11"/>
      <c r="ADP2" s="11"/>
      <c r="ADQ2" s="11"/>
      <c r="ADR2" s="11"/>
      <c r="ADS2" s="11"/>
      <c r="ADT2" s="11"/>
      <c r="ADU2" s="11"/>
      <c r="ADV2" s="11"/>
      <c r="ADW2" s="11"/>
      <c r="ADX2" s="11"/>
      <c r="ADY2" s="11"/>
      <c r="ADZ2" s="11"/>
      <c r="AEA2" s="11"/>
      <c r="AEB2" s="11"/>
      <c r="AEC2" s="11"/>
      <c r="AED2" s="11"/>
      <c r="AEE2" s="11"/>
      <c r="AEF2" s="11"/>
      <c r="AEG2" s="11"/>
      <c r="AEH2" s="11"/>
      <c r="AEI2" s="11"/>
      <c r="AEJ2" s="11"/>
      <c r="AEK2" s="11"/>
      <c r="AEL2" s="11"/>
      <c r="AEM2" s="11"/>
      <c r="AEN2" s="11"/>
      <c r="AEO2" s="11"/>
      <c r="AEP2" s="11"/>
      <c r="AEQ2" s="11"/>
      <c r="AER2" s="11"/>
      <c r="AES2" s="11"/>
      <c r="AET2" s="11"/>
      <c r="AEU2" s="11"/>
      <c r="AEV2" s="11"/>
      <c r="AEW2" s="11"/>
      <c r="AEX2" s="11"/>
      <c r="AEY2" s="11"/>
      <c r="AEZ2" s="11"/>
      <c r="AFA2" s="11"/>
      <c r="AFB2" s="11"/>
      <c r="AFC2" s="11"/>
      <c r="AFD2" s="11"/>
      <c r="AFE2" s="11"/>
      <c r="AFF2" s="11"/>
      <c r="AFG2" s="11"/>
      <c r="AFH2" s="11"/>
      <c r="AFI2" s="11"/>
      <c r="AFJ2" s="11"/>
      <c r="AFK2" s="11"/>
      <c r="AFL2" s="11"/>
      <c r="AFM2" s="11"/>
      <c r="AFN2" s="11"/>
      <c r="AFO2" s="11"/>
      <c r="AFP2" s="11"/>
      <c r="AFQ2" s="11"/>
      <c r="AFR2" s="11"/>
      <c r="AFS2" s="11"/>
      <c r="AFT2" s="11"/>
      <c r="AFU2" s="11"/>
      <c r="AFV2" s="11"/>
      <c r="AFW2" s="11"/>
      <c r="AFX2" s="11"/>
      <c r="AFY2" s="11"/>
      <c r="AFZ2" s="11"/>
      <c r="AGA2" s="11"/>
      <c r="AGB2" s="11"/>
      <c r="AGC2" s="11"/>
      <c r="AGD2" s="11"/>
      <c r="AGE2" s="11"/>
      <c r="AGF2" s="11"/>
      <c r="AGG2" s="11"/>
      <c r="AGH2" s="11"/>
      <c r="AGI2" s="11"/>
      <c r="AGJ2" s="11"/>
      <c r="AGK2" s="11"/>
      <c r="AGL2" s="11"/>
      <c r="AGM2" s="11"/>
      <c r="AGN2" s="11"/>
      <c r="AGO2" s="11"/>
      <c r="AGP2" s="11"/>
      <c r="AGQ2" s="11"/>
      <c r="AGR2" s="11"/>
      <c r="AGS2" s="11"/>
      <c r="AGT2" s="11"/>
      <c r="AGU2" s="11"/>
      <c r="AGV2" s="11"/>
      <c r="AGW2" s="11"/>
      <c r="AGX2" s="11"/>
      <c r="AGY2" s="11"/>
      <c r="AGZ2" s="11"/>
      <c r="AHA2" s="11"/>
      <c r="AHB2" s="11"/>
      <c r="AHC2" s="11"/>
      <c r="AHD2" s="11"/>
      <c r="AHE2" s="11"/>
      <c r="AHF2" s="11"/>
      <c r="AHG2" s="11"/>
      <c r="AHH2" s="11"/>
      <c r="AHI2" s="11"/>
      <c r="AHJ2" s="11"/>
      <c r="AHK2" s="11"/>
      <c r="AHL2" s="11"/>
      <c r="AHM2" s="11"/>
      <c r="AHN2" s="11"/>
      <c r="AHO2" s="11"/>
      <c r="AHP2" s="11"/>
      <c r="AHQ2" s="11"/>
      <c r="AHR2" s="11"/>
      <c r="AHS2" s="11"/>
      <c r="AHT2" s="11"/>
      <c r="AHU2" s="11"/>
      <c r="AHV2" s="11"/>
      <c r="AHW2" s="11"/>
      <c r="AHX2" s="11"/>
      <c r="AHY2" s="11"/>
      <c r="AHZ2" s="11"/>
      <c r="AIA2" s="11"/>
      <c r="AIB2" s="11"/>
      <c r="AIC2" s="11"/>
      <c r="AID2" s="11"/>
      <c r="AIE2" s="11"/>
      <c r="AIF2" s="11"/>
      <c r="AIG2" s="11"/>
      <c r="AIH2" s="11"/>
      <c r="AII2" s="11"/>
      <c r="AIJ2" s="11"/>
      <c r="AIK2" s="11"/>
      <c r="AIL2" s="11"/>
      <c r="AIM2" s="11"/>
      <c r="AIN2" s="11"/>
      <c r="AIO2" s="11"/>
      <c r="AIP2" s="11"/>
      <c r="AIQ2" s="11"/>
      <c r="AIR2" s="11"/>
      <c r="AIS2" s="11"/>
      <c r="AIT2" s="11"/>
      <c r="AIU2" s="11"/>
      <c r="AIV2" s="11"/>
      <c r="AIW2" s="11"/>
      <c r="AIX2" s="11"/>
      <c r="AIY2" s="11"/>
      <c r="AIZ2" s="11"/>
      <c r="AJA2" s="11"/>
      <c r="AJB2" s="11"/>
      <c r="AJC2" s="11"/>
      <c r="AJD2" s="11"/>
      <c r="AJE2" s="11"/>
      <c r="AJF2" s="11"/>
      <c r="AJG2" s="11"/>
      <c r="AJH2" s="11"/>
      <c r="AJI2" s="11"/>
      <c r="AJJ2" s="11"/>
      <c r="AJK2" s="11"/>
      <c r="AJL2" s="11"/>
      <c r="AJM2" s="11"/>
      <c r="AJN2" s="11"/>
      <c r="AJO2" s="11"/>
      <c r="AJP2" s="11"/>
      <c r="AJQ2" s="11"/>
      <c r="AJR2" s="11"/>
      <c r="AJS2" s="11"/>
      <c r="AJT2" s="11"/>
      <c r="AJU2" s="11"/>
      <c r="AJV2" s="11"/>
      <c r="AJW2" s="11"/>
      <c r="AJX2" s="11"/>
      <c r="AJY2" s="11"/>
      <c r="AJZ2" s="11"/>
      <c r="AKA2" s="11"/>
      <c r="AKB2" s="11"/>
      <c r="AKC2" s="11"/>
      <c r="AKD2" s="11"/>
      <c r="AKE2" s="11"/>
      <c r="AKF2" s="11"/>
      <c r="AKG2" s="11"/>
      <c r="AKH2" s="11"/>
      <c r="AKI2" s="11"/>
      <c r="AKJ2" s="11"/>
      <c r="AKK2" s="11"/>
      <c r="AKL2" s="11"/>
      <c r="AKM2" s="11"/>
      <c r="AKN2" s="11"/>
      <c r="AKO2" s="11"/>
      <c r="AKP2" s="11"/>
      <c r="AKQ2" s="11"/>
      <c r="AKR2" s="11"/>
      <c r="AKS2" s="11"/>
      <c r="AKT2" s="11"/>
      <c r="AKU2" s="11"/>
      <c r="AKV2" s="11"/>
      <c r="AKW2" s="11"/>
      <c r="AKX2" s="11"/>
      <c r="AKY2" s="11"/>
      <c r="AKZ2" s="11"/>
      <c r="ALA2" s="11"/>
      <c r="ALB2" s="11"/>
      <c r="ALC2" s="11"/>
      <c r="ALD2" s="11"/>
      <c r="ALE2" s="11"/>
      <c r="ALF2" s="11"/>
      <c r="ALG2" s="11"/>
      <c r="ALH2" s="11"/>
      <c r="ALI2" s="11"/>
      <c r="ALJ2" s="11"/>
      <c r="ALK2" s="11"/>
      <c r="ALL2" s="11"/>
      <c r="ALM2" s="11"/>
      <c r="ALN2" s="11"/>
      <c r="ALO2" s="11"/>
      <c r="ALP2" s="11"/>
      <c r="ALQ2" s="11"/>
      <c r="ALR2" s="11"/>
      <c r="ALS2" s="11"/>
      <c r="ALT2" s="11"/>
      <c r="ALU2" s="11"/>
      <c r="ALV2" s="11"/>
      <c r="ALW2" s="11"/>
      <c r="ALX2" s="11"/>
      <c r="ALY2" s="11"/>
      <c r="ALZ2" s="11"/>
      <c r="AMA2" s="11"/>
      <c r="AMB2" s="11"/>
      <c r="AMC2" s="11"/>
      <c r="AMD2" s="11"/>
      <c r="AME2" s="11"/>
      <c r="AMF2" s="11"/>
      <c r="AMG2" s="11"/>
      <c r="AMH2" s="11"/>
      <c r="AMI2" s="11"/>
      <c r="AMJ2" s="11"/>
      <c r="AMK2" s="11"/>
      <c r="AML2" s="11"/>
      <c r="AMM2" s="11"/>
      <c r="AMN2" s="11"/>
      <c r="AMO2" s="11"/>
      <c r="AMP2" s="11"/>
      <c r="AMQ2" s="11"/>
      <c r="AMR2" s="11"/>
      <c r="AMS2" s="11"/>
      <c r="AMT2" s="11"/>
      <c r="AMU2" s="11"/>
      <c r="AMV2" s="11"/>
      <c r="AMW2" s="11"/>
      <c r="AMX2" s="11"/>
      <c r="AMY2" s="11"/>
      <c r="AMZ2" s="11"/>
      <c r="ANA2" s="11"/>
      <c r="ANB2" s="11"/>
      <c r="ANC2" s="11"/>
      <c r="AND2" s="11"/>
      <c r="ANE2" s="11"/>
      <c r="ANF2" s="11"/>
      <c r="ANG2" s="11"/>
      <c r="ANH2" s="11"/>
      <c r="ANI2" s="11"/>
      <c r="ANJ2" s="11"/>
      <c r="ANK2" s="11"/>
      <c r="ANL2" s="11"/>
      <c r="ANM2" s="11"/>
      <c r="ANN2" s="11"/>
      <c r="ANO2" s="11"/>
      <c r="ANP2" s="11"/>
      <c r="ANQ2" s="11"/>
      <c r="ANR2" s="11"/>
      <c r="ANS2" s="11"/>
      <c r="ANT2" s="11"/>
      <c r="ANU2" s="11"/>
      <c r="ANV2" s="11"/>
      <c r="ANW2" s="11"/>
      <c r="ANX2" s="11"/>
      <c r="ANY2" s="11"/>
      <c r="ANZ2" s="11"/>
      <c r="AOA2" s="11"/>
      <c r="AOB2" s="11"/>
      <c r="AOC2" s="11"/>
      <c r="AOD2" s="11"/>
      <c r="AOE2" s="11"/>
      <c r="AOF2" s="11"/>
      <c r="AOG2" s="11"/>
      <c r="AOH2" s="11"/>
      <c r="AOI2" s="11"/>
      <c r="AOJ2" s="11"/>
      <c r="AOK2" s="11"/>
      <c r="AOL2" s="11"/>
      <c r="AOM2" s="11"/>
      <c r="AON2" s="11"/>
      <c r="AOO2" s="11"/>
      <c r="AOP2" s="11"/>
      <c r="AOQ2" s="11"/>
      <c r="AOR2" s="11"/>
      <c r="AOS2" s="11"/>
      <c r="AOT2" s="11"/>
      <c r="AOU2" s="11"/>
      <c r="AOV2" s="11"/>
      <c r="AOW2" s="11"/>
      <c r="AOX2" s="11"/>
      <c r="AOY2" s="11"/>
      <c r="AOZ2" s="11"/>
      <c r="APA2" s="11"/>
      <c r="APB2" s="11"/>
      <c r="APC2" s="11"/>
      <c r="APD2" s="11"/>
      <c r="APE2" s="11"/>
      <c r="APF2" s="11"/>
      <c r="APG2" s="11"/>
      <c r="APH2" s="11"/>
      <c r="API2" s="11"/>
      <c r="APJ2" s="11"/>
      <c r="APK2" s="11"/>
      <c r="APL2" s="11"/>
      <c r="APM2" s="11"/>
      <c r="APN2" s="11"/>
      <c r="APO2" s="11"/>
      <c r="APP2" s="11"/>
      <c r="APQ2" s="11"/>
      <c r="APR2" s="11"/>
      <c r="APS2" s="11"/>
      <c r="APT2" s="11"/>
      <c r="APU2" s="11"/>
      <c r="APV2" s="11"/>
      <c r="APW2" s="11"/>
      <c r="APX2" s="11"/>
      <c r="APY2" s="11"/>
      <c r="APZ2" s="11"/>
      <c r="AQA2" s="11"/>
      <c r="AQB2" s="11"/>
      <c r="AQC2" s="11"/>
      <c r="AQD2" s="11"/>
      <c r="AQE2" s="11"/>
      <c r="AQF2" s="11"/>
      <c r="AQG2" s="11"/>
      <c r="AQH2" s="11"/>
      <c r="AQI2" s="11"/>
      <c r="AQJ2" s="11"/>
      <c r="AQK2" s="11"/>
      <c r="AQL2" s="11"/>
      <c r="AQM2" s="11"/>
      <c r="AQN2" s="11"/>
      <c r="AQO2" s="11"/>
      <c r="AQP2" s="11"/>
      <c r="AQQ2" s="11"/>
      <c r="AQR2" s="11"/>
      <c r="AQS2" s="11"/>
      <c r="AQT2" s="11"/>
      <c r="AQU2" s="11"/>
      <c r="AQV2" s="11"/>
      <c r="AQW2" s="11"/>
      <c r="AQX2" s="11"/>
      <c r="AQY2" s="11"/>
      <c r="AQZ2" s="11"/>
      <c r="ARA2" s="11"/>
      <c r="ARB2" s="11"/>
      <c r="ARC2" s="11"/>
      <c r="ARD2" s="11"/>
      <c r="ARE2" s="11"/>
      <c r="ARF2" s="11"/>
      <c r="ARG2" s="11"/>
      <c r="ARH2" s="11"/>
      <c r="ARI2" s="11"/>
      <c r="ARJ2" s="11"/>
      <c r="ARK2" s="11"/>
      <c r="ARL2" s="11"/>
      <c r="ARM2" s="11"/>
      <c r="ARN2" s="11"/>
      <c r="ARO2" s="11"/>
      <c r="ARP2" s="11"/>
      <c r="ARQ2" s="11"/>
      <c r="ARR2" s="11"/>
      <c r="ARS2" s="11"/>
      <c r="ART2" s="11"/>
      <c r="ARU2" s="11"/>
      <c r="ARV2" s="11"/>
      <c r="ARW2" s="11"/>
      <c r="ARX2" s="11"/>
      <c r="ARY2" s="11"/>
      <c r="ARZ2" s="11"/>
      <c r="ASA2" s="11"/>
      <c r="ASB2" s="11"/>
      <c r="ASC2" s="11"/>
      <c r="ASD2" s="11"/>
      <c r="ASE2" s="11"/>
      <c r="ASF2" s="11"/>
      <c r="ASG2" s="11"/>
      <c r="ASH2" s="11"/>
      <c r="ASI2" s="11"/>
      <c r="ASJ2" s="11"/>
      <c r="ASK2" s="11"/>
      <c r="ASL2" s="11"/>
      <c r="ASM2" s="11"/>
      <c r="ASN2" s="11"/>
      <c r="ASO2" s="11"/>
      <c r="ASP2" s="11"/>
      <c r="ASQ2" s="11"/>
      <c r="ASR2" s="11"/>
      <c r="ASS2" s="11"/>
      <c r="AST2" s="11"/>
      <c r="ASU2" s="11"/>
      <c r="ASV2" s="11"/>
      <c r="ASW2" s="11"/>
      <c r="ASX2" s="11"/>
      <c r="ASY2" s="11"/>
      <c r="ASZ2" s="11"/>
      <c r="ATA2" s="11"/>
      <c r="ATB2" s="11"/>
      <c r="ATC2" s="11"/>
      <c r="ATD2" s="11"/>
      <c r="ATE2" s="11"/>
      <c r="ATF2" s="11"/>
      <c r="ATG2" s="11"/>
      <c r="ATH2" s="11"/>
      <c r="ATI2" s="11"/>
      <c r="ATJ2" s="11"/>
      <c r="ATK2" s="11"/>
      <c r="ATL2" s="11"/>
      <c r="ATM2" s="11"/>
      <c r="ATN2" s="11"/>
      <c r="ATO2" s="11"/>
      <c r="ATP2" s="11"/>
      <c r="ATQ2" s="11"/>
      <c r="ATR2" s="11"/>
      <c r="ATS2" s="11"/>
      <c r="ATT2" s="11"/>
      <c r="ATU2" s="11"/>
      <c r="ATV2" s="11"/>
      <c r="ATW2" s="11"/>
      <c r="ATX2" s="11"/>
      <c r="ATY2" s="11"/>
      <c r="ATZ2" s="11"/>
      <c r="AUA2" s="11"/>
      <c r="AUB2" s="11"/>
      <c r="AUC2" s="11"/>
      <c r="AUD2" s="11"/>
      <c r="AUE2" s="11"/>
      <c r="AUF2" s="11"/>
      <c r="AUG2" s="11"/>
      <c r="AUH2" s="11"/>
      <c r="AUI2" s="11"/>
      <c r="AUJ2" s="11"/>
      <c r="AUK2" s="11"/>
      <c r="AUL2" s="11"/>
      <c r="AUM2" s="11"/>
      <c r="AUN2" s="11"/>
      <c r="AUO2" s="11"/>
      <c r="AUP2" s="11"/>
      <c r="AUQ2" s="11"/>
      <c r="AUR2" s="11"/>
      <c r="AUS2" s="11"/>
      <c r="AUT2" s="11"/>
      <c r="AUU2" s="11"/>
      <c r="AUV2" s="11"/>
      <c r="AUW2" s="11"/>
      <c r="AUX2" s="11"/>
      <c r="AUY2" s="11"/>
      <c r="AUZ2" s="11"/>
      <c r="AVA2" s="11"/>
      <c r="AVB2" s="11"/>
      <c r="AVC2" s="11"/>
      <c r="AVD2" s="11"/>
      <c r="AVE2" s="11"/>
      <c r="AVF2" s="11"/>
      <c r="AVG2" s="11"/>
      <c r="AVH2" s="11"/>
      <c r="AVI2" s="11"/>
      <c r="AVJ2" s="11"/>
      <c r="AVK2" s="11"/>
      <c r="AVL2" s="11"/>
      <c r="AVM2" s="11"/>
      <c r="AVN2" s="11"/>
      <c r="AVO2" s="11"/>
      <c r="AVP2" s="11"/>
      <c r="AVQ2" s="11"/>
      <c r="AVR2" s="11"/>
      <c r="AVS2" s="11"/>
      <c r="AVT2" s="11"/>
      <c r="AVU2" s="11"/>
      <c r="AVV2" s="11"/>
      <c r="AVW2" s="11"/>
      <c r="AVX2" s="11"/>
      <c r="AVY2" s="11"/>
      <c r="AVZ2" s="11"/>
      <c r="AWA2" s="11"/>
      <c r="AWB2" s="11"/>
      <c r="AWC2" s="11"/>
      <c r="AWD2" s="11"/>
      <c r="AWE2" s="11"/>
      <c r="AWF2" s="11"/>
      <c r="AWG2" s="11"/>
      <c r="AWH2" s="11"/>
      <c r="AWI2" s="11"/>
      <c r="AWJ2" s="11"/>
      <c r="AWK2" s="11"/>
      <c r="AWL2" s="11"/>
      <c r="AWM2" s="11"/>
      <c r="AWN2" s="11"/>
      <c r="AWO2" s="11"/>
      <c r="AWP2" s="11"/>
      <c r="AWQ2" s="11"/>
      <c r="AWR2" s="11"/>
      <c r="AWS2" s="11"/>
      <c r="AWT2" s="11"/>
      <c r="AWU2" s="11"/>
      <c r="AWV2" s="11"/>
      <c r="AWW2" s="11"/>
      <c r="AWX2" s="11"/>
      <c r="AWY2" s="11"/>
      <c r="AWZ2" s="11"/>
      <c r="AXA2" s="11"/>
      <c r="AXB2" s="11"/>
      <c r="AXC2" s="11"/>
      <c r="AXD2" s="11"/>
      <c r="AXE2" s="11"/>
      <c r="AXF2" s="11"/>
      <c r="AXG2" s="11"/>
      <c r="AXH2" s="11"/>
      <c r="AXI2" s="11"/>
      <c r="AXJ2" s="11"/>
      <c r="AXK2" s="11"/>
      <c r="AXL2" s="11"/>
      <c r="AXM2" s="11"/>
      <c r="AXN2" s="11"/>
      <c r="AXO2" s="11"/>
      <c r="AXP2" s="11"/>
      <c r="AXQ2" s="11"/>
      <c r="AXR2" s="11"/>
      <c r="AXS2" s="11"/>
      <c r="AXT2" s="11"/>
      <c r="AXU2" s="11"/>
      <c r="AXV2" s="11"/>
      <c r="AXW2" s="11"/>
      <c r="AXX2" s="11"/>
      <c r="AXY2" s="11"/>
      <c r="AXZ2" s="11"/>
      <c r="AYA2" s="11"/>
      <c r="AYB2" s="11"/>
      <c r="AYC2" s="11"/>
      <c r="AYD2" s="11"/>
      <c r="AYE2" s="11"/>
      <c r="AYF2" s="11"/>
      <c r="AYG2" s="11"/>
      <c r="AYH2" s="11"/>
      <c r="AYI2" s="11"/>
      <c r="AYJ2" s="11"/>
      <c r="AYK2" s="11"/>
      <c r="AYL2" s="11"/>
      <c r="AYM2" s="11"/>
      <c r="AYN2" s="11"/>
      <c r="AYO2" s="11"/>
      <c r="AYP2" s="11"/>
      <c r="AYQ2" s="11"/>
      <c r="AYR2" s="11"/>
      <c r="AYS2" s="11"/>
      <c r="AYT2" s="11"/>
      <c r="AYU2" s="11"/>
      <c r="AYV2" s="11"/>
      <c r="AYW2" s="11"/>
      <c r="AYX2" s="11"/>
      <c r="AYY2" s="11"/>
      <c r="AYZ2" s="11"/>
      <c r="AZA2" s="11"/>
      <c r="AZB2" s="11"/>
      <c r="AZC2" s="11"/>
      <c r="AZD2" s="11"/>
      <c r="AZE2" s="11"/>
      <c r="AZF2" s="11"/>
      <c r="AZG2" s="11"/>
      <c r="AZH2" s="11"/>
      <c r="AZI2" s="11"/>
      <c r="AZJ2" s="11"/>
      <c r="AZK2" s="11"/>
      <c r="AZL2" s="11"/>
      <c r="AZM2" s="11"/>
      <c r="AZN2" s="11"/>
      <c r="AZO2" s="11"/>
      <c r="AZP2" s="11"/>
      <c r="AZQ2" s="11"/>
      <c r="AZR2" s="11"/>
      <c r="AZS2" s="11"/>
      <c r="AZT2" s="11"/>
      <c r="AZU2" s="11"/>
      <c r="AZV2" s="11"/>
      <c r="AZW2" s="11"/>
      <c r="AZX2" s="11"/>
      <c r="AZY2" s="11"/>
      <c r="AZZ2" s="11"/>
      <c r="BAA2" s="11"/>
      <c r="BAB2" s="11"/>
      <c r="BAC2" s="11"/>
      <c r="BAD2" s="11"/>
      <c r="BAE2" s="11"/>
      <c r="BAF2" s="11"/>
      <c r="BAG2" s="11"/>
      <c r="BAH2" s="11"/>
      <c r="BAI2" s="11"/>
      <c r="BAJ2" s="11"/>
      <c r="BAK2" s="11"/>
      <c r="BAL2" s="11"/>
      <c r="BAM2" s="11"/>
      <c r="BAN2" s="11"/>
      <c r="BAO2" s="11"/>
      <c r="BAP2" s="11"/>
      <c r="BAQ2" s="11"/>
      <c r="BAR2" s="11"/>
      <c r="BAS2" s="11"/>
      <c r="BAT2" s="11"/>
      <c r="BAU2" s="11"/>
      <c r="BAV2" s="11"/>
      <c r="BAW2" s="11"/>
      <c r="BAX2" s="11"/>
      <c r="BAY2" s="11"/>
      <c r="BAZ2" s="11"/>
      <c r="BBA2" s="11"/>
      <c r="BBB2" s="11"/>
      <c r="BBC2" s="11"/>
      <c r="BBD2" s="11"/>
      <c r="BBE2" s="11"/>
      <c r="BBF2" s="11"/>
      <c r="BBG2" s="11"/>
      <c r="BBH2" s="11"/>
      <c r="BBI2" s="11"/>
      <c r="BBJ2" s="11"/>
      <c r="BBK2" s="11"/>
      <c r="BBL2" s="11"/>
      <c r="BBM2" s="11"/>
      <c r="BBN2" s="11"/>
      <c r="BBO2" s="11"/>
      <c r="BBP2" s="11"/>
      <c r="BBQ2" s="11"/>
      <c r="BBR2" s="11"/>
      <c r="BBS2" s="11"/>
      <c r="BBT2" s="11"/>
      <c r="BBU2" s="11"/>
      <c r="BBV2" s="11"/>
      <c r="BBW2" s="11"/>
      <c r="BBX2" s="11"/>
      <c r="BBY2" s="11"/>
      <c r="BBZ2" s="11"/>
      <c r="BCA2" s="11"/>
      <c r="BCB2" s="11"/>
      <c r="BCC2" s="11"/>
      <c r="BCD2" s="11"/>
      <c r="BCE2" s="11"/>
      <c r="BCF2" s="11"/>
      <c r="BCG2" s="11"/>
      <c r="BCH2" s="11"/>
      <c r="BCI2" s="11"/>
      <c r="BCJ2" s="11"/>
      <c r="BCK2" s="11"/>
      <c r="BCL2" s="11"/>
      <c r="BCM2" s="11"/>
      <c r="BCN2" s="11"/>
      <c r="BCO2" s="11"/>
      <c r="BCP2" s="11"/>
      <c r="BCQ2" s="11"/>
      <c r="BCR2" s="11"/>
      <c r="BCS2" s="11"/>
      <c r="BCT2" s="11"/>
      <c r="BCU2" s="11"/>
      <c r="BCV2" s="11"/>
      <c r="BCW2" s="11"/>
      <c r="BCX2" s="11"/>
      <c r="BCY2" s="11"/>
      <c r="BCZ2" s="11"/>
      <c r="BDA2" s="11"/>
      <c r="BDB2" s="11"/>
      <c r="BDC2" s="11"/>
      <c r="BDD2" s="11"/>
      <c r="BDE2" s="11"/>
      <c r="BDF2" s="11"/>
      <c r="BDG2" s="11"/>
      <c r="BDH2" s="11"/>
      <c r="BDI2" s="11"/>
      <c r="BDJ2" s="11"/>
      <c r="BDK2" s="11"/>
      <c r="BDL2" s="11"/>
      <c r="BDM2" s="11"/>
      <c r="BDN2" s="11"/>
      <c r="BDO2" s="11"/>
      <c r="BDP2" s="11"/>
      <c r="BDQ2" s="11"/>
      <c r="BDR2" s="11"/>
      <c r="BDS2" s="11"/>
      <c r="BDT2" s="11"/>
      <c r="BDU2" s="11"/>
      <c r="BDV2" s="11"/>
      <c r="BDW2" s="11"/>
      <c r="BDX2" s="11"/>
      <c r="BDY2" s="11"/>
      <c r="BDZ2" s="11"/>
      <c r="BEA2" s="11"/>
      <c r="BEB2" s="11"/>
      <c r="BEC2" s="11"/>
      <c r="BED2" s="11"/>
      <c r="BEE2" s="11"/>
      <c r="BEF2" s="11"/>
      <c r="BEG2" s="11"/>
      <c r="BEH2" s="11"/>
      <c r="BEI2" s="11"/>
      <c r="BEJ2" s="11"/>
      <c r="BEK2" s="11"/>
      <c r="BEL2" s="11"/>
      <c r="BEM2" s="11"/>
      <c r="BEN2" s="11"/>
      <c r="BEO2" s="11"/>
      <c r="BEP2" s="11"/>
      <c r="BEQ2" s="11"/>
      <c r="BER2" s="11"/>
      <c r="BES2" s="11"/>
      <c r="BET2" s="11"/>
      <c r="BEU2" s="11"/>
      <c r="BEV2" s="11"/>
      <c r="BEW2" s="11"/>
      <c r="BEX2" s="11"/>
      <c r="BEY2" s="11"/>
      <c r="BEZ2" s="11"/>
      <c r="BFA2" s="11"/>
      <c r="BFB2" s="11"/>
      <c r="BFC2" s="11"/>
      <c r="BFD2" s="11"/>
      <c r="BFE2" s="11"/>
      <c r="BFF2" s="11"/>
      <c r="BFG2" s="11"/>
      <c r="BFH2" s="11"/>
      <c r="BFI2" s="11"/>
      <c r="BFJ2" s="11"/>
      <c r="BFK2" s="11"/>
      <c r="BFL2" s="11"/>
      <c r="BFM2" s="11"/>
      <c r="BFN2" s="11"/>
      <c r="BFO2" s="11"/>
      <c r="BFP2" s="11"/>
      <c r="BFQ2" s="11"/>
      <c r="BFR2" s="11"/>
      <c r="BFS2" s="11"/>
      <c r="BFT2" s="11"/>
      <c r="BFU2" s="11"/>
      <c r="BFV2" s="11"/>
      <c r="BFW2" s="11"/>
      <c r="BFX2" s="11"/>
      <c r="BFY2" s="11"/>
      <c r="BFZ2" s="11"/>
      <c r="BGA2" s="11"/>
      <c r="BGB2" s="11"/>
      <c r="BGC2" s="11"/>
      <c r="BGD2" s="11"/>
      <c r="BGE2" s="11"/>
      <c r="BGF2" s="11"/>
      <c r="BGG2" s="11"/>
      <c r="BGH2" s="11"/>
      <c r="BGI2" s="11"/>
      <c r="BGJ2" s="11"/>
      <c r="BGK2" s="11"/>
      <c r="BGL2" s="11"/>
      <c r="BGM2" s="11"/>
      <c r="BGN2" s="11"/>
      <c r="BGO2" s="11"/>
      <c r="BGP2" s="11"/>
      <c r="BGQ2" s="11"/>
      <c r="BGR2" s="11"/>
      <c r="BGS2" s="11"/>
      <c r="BGT2" s="11"/>
      <c r="BGU2" s="11"/>
      <c r="BGV2" s="11"/>
      <c r="BGW2" s="11"/>
      <c r="BGX2" s="11"/>
      <c r="BGY2" s="11"/>
      <c r="BGZ2" s="11"/>
      <c r="BHA2" s="11"/>
      <c r="BHB2" s="11"/>
      <c r="BHC2" s="11"/>
      <c r="BHD2" s="11"/>
      <c r="BHE2" s="11"/>
      <c r="BHF2" s="11"/>
      <c r="BHG2" s="11"/>
      <c r="BHH2" s="11"/>
      <c r="BHI2" s="11"/>
      <c r="BHJ2" s="11"/>
      <c r="BHK2" s="11"/>
      <c r="BHL2" s="11"/>
      <c r="BHM2" s="11"/>
      <c r="BHN2" s="11"/>
      <c r="BHO2" s="11"/>
      <c r="BHP2" s="11"/>
      <c r="BHQ2" s="11"/>
      <c r="BHR2" s="11"/>
      <c r="BHS2" s="11"/>
      <c r="BHT2" s="11"/>
      <c r="BHU2" s="11"/>
      <c r="BHV2" s="11"/>
      <c r="BHW2" s="11"/>
      <c r="BHX2" s="11"/>
      <c r="BHY2" s="11"/>
      <c r="BHZ2" s="11"/>
      <c r="BIA2" s="11"/>
      <c r="BIB2" s="11"/>
      <c r="BIC2" s="11"/>
      <c r="BID2" s="11"/>
      <c r="BIE2" s="11"/>
      <c r="BIF2" s="11"/>
      <c r="BIG2" s="11"/>
      <c r="BIH2" s="11"/>
      <c r="BII2" s="11"/>
      <c r="BIJ2" s="11"/>
      <c r="BIK2" s="11"/>
      <c r="BIL2" s="11"/>
      <c r="BIM2" s="11"/>
      <c r="BIN2" s="11"/>
      <c r="BIO2" s="11"/>
      <c r="BIP2" s="11"/>
      <c r="BIQ2" s="11"/>
      <c r="BIR2" s="11"/>
      <c r="BIS2" s="11"/>
      <c r="BIT2" s="11"/>
      <c r="BIU2" s="11"/>
      <c r="BIV2" s="11"/>
      <c r="BIW2" s="11"/>
      <c r="BIX2" s="11"/>
      <c r="BIY2" s="11"/>
      <c r="BIZ2" s="11"/>
      <c r="BJA2" s="11"/>
      <c r="BJB2" s="11"/>
      <c r="BJC2" s="11"/>
      <c r="BJD2" s="11"/>
      <c r="BJE2" s="11"/>
      <c r="BJF2" s="11"/>
      <c r="BJG2" s="11"/>
      <c r="BJH2" s="11"/>
      <c r="BJI2" s="11"/>
      <c r="BJJ2" s="11"/>
      <c r="BJK2" s="11"/>
      <c r="BJL2" s="11"/>
      <c r="BJM2" s="11"/>
      <c r="BJN2" s="11"/>
      <c r="BJO2" s="11"/>
      <c r="BJP2" s="11"/>
      <c r="BJQ2" s="11"/>
      <c r="BJR2" s="11"/>
      <c r="BJS2" s="11"/>
      <c r="BJT2" s="11"/>
      <c r="BJU2" s="11"/>
      <c r="BJV2" s="11"/>
      <c r="BJW2" s="11"/>
      <c r="BJX2" s="11"/>
      <c r="BJY2" s="11"/>
      <c r="BJZ2" s="11"/>
      <c r="BKA2" s="11"/>
      <c r="BKB2" s="11"/>
      <c r="BKC2" s="11"/>
      <c r="BKD2" s="11"/>
      <c r="BKE2" s="11"/>
      <c r="BKF2" s="11"/>
      <c r="BKG2" s="11"/>
      <c r="BKH2" s="11"/>
      <c r="BKI2" s="11"/>
      <c r="BKJ2" s="11"/>
      <c r="BKK2" s="11"/>
      <c r="BKL2" s="11"/>
      <c r="BKM2" s="11"/>
      <c r="BKN2" s="11"/>
      <c r="BKO2" s="11"/>
      <c r="BKP2" s="11"/>
      <c r="BKQ2" s="11"/>
      <c r="BKR2" s="11"/>
      <c r="BKS2" s="11"/>
      <c r="BKT2" s="11"/>
      <c r="BKU2" s="11"/>
      <c r="BKV2" s="11"/>
      <c r="BKW2" s="11"/>
      <c r="BKX2" s="11"/>
      <c r="BKY2" s="11"/>
      <c r="BKZ2" s="11"/>
      <c r="BLA2" s="11"/>
      <c r="BLB2" s="11"/>
      <c r="BLC2" s="11"/>
      <c r="BLD2" s="11"/>
      <c r="BLE2" s="11"/>
      <c r="BLF2" s="11"/>
      <c r="BLG2" s="11"/>
      <c r="BLH2" s="11"/>
      <c r="BLI2" s="11"/>
      <c r="BLJ2" s="11"/>
      <c r="BLK2" s="11"/>
      <c r="BLL2" s="11"/>
      <c r="BLM2" s="11"/>
      <c r="BLN2" s="11"/>
      <c r="BLO2" s="11"/>
      <c r="BLP2" s="11"/>
      <c r="BLQ2" s="11"/>
      <c r="BLR2" s="11"/>
      <c r="BLS2" s="11"/>
      <c r="BLT2" s="11"/>
      <c r="BLU2" s="11"/>
      <c r="BLV2" s="11"/>
      <c r="BLW2" s="11"/>
      <c r="BLX2" s="11"/>
      <c r="BLY2" s="11"/>
      <c r="BLZ2" s="11"/>
      <c r="BMA2" s="11"/>
      <c r="BMB2" s="11"/>
      <c r="BMC2" s="11"/>
      <c r="BMD2" s="11"/>
      <c r="BME2" s="11"/>
      <c r="BMF2" s="11"/>
      <c r="BMG2" s="11"/>
      <c r="BMH2" s="11"/>
      <c r="BMI2" s="11"/>
      <c r="BMJ2" s="11"/>
      <c r="BMK2" s="11"/>
      <c r="BML2" s="11"/>
      <c r="BMM2" s="11"/>
      <c r="BMN2" s="11"/>
      <c r="BMO2" s="11"/>
      <c r="BMP2" s="11"/>
      <c r="BMQ2" s="11"/>
      <c r="BMR2" s="11"/>
      <c r="BMS2" s="11"/>
      <c r="BMT2" s="11"/>
      <c r="BMU2" s="11"/>
      <c r="BMV2" s="11"/>
      <c r="BMW2" s="11"/>
      <c r="BMX2" s="11"/>
      <c r="BMY2" s="11"/>
      <c r="BMZ2" s="11"/>
      <c r="BNA2" s="11"/>
      <c r="BNB2" s="11"/>
      <c r="BNC2" s="11"/>
      <c r="BND2" s="11"/>
      <c r="BNE2" s="11"/>
      <c r="BNF2" s="11"/>
      <c r="BNG2" s="11"/>
      <c r="BNH2" s="11"/>
      <c r="BNI2" s="11"/>
      <c r="BNJ2" s="11"/>
      <c r="BNK2" s="11"/>
      <c r="BNL2" s="11"/>
      <c r="BNM2" s="11"/>
      <c r="BNN2" s="11"/>
      <c r="BNO2" s="11"/>
      <c r="BNP2" s="11"/>
      <c r="BNQ2" s="11"/>
      <c r="BNR2" s="11"/>
      <c r="BNS2" s="11"/>
      <c r="BNT2" s="11"/>
      <c r="BNU2" s="11"/>
      <c r="BNV2" s="11"/>
      <c r="BNW2" s="11"/>
      <c r="BNX2" s="11"/>
      <c r="BNY2" s="11"/>
      <c r="BNZ2" s="11"/>
      <c r="BOA2" s="11"/>
      <c r="BOB2" s="11"/>
      <c r="BOC2" s="11"/>
      <c r="BOD2" s="11"/>
      <c r="BOE2" s="11"/>
      <c r="BOF2" s="11"/>
      <c r="BOG2" s="11"/>
      <c r="BOH2" s="11"/>
      <c r="BOI2" s="11"/>
      <c r="BOJ2" s="11"/>
      <c r="BOK2" s="11"/>
      <c r="BOL2" s="11"/>
      <c r="BOM2" s="11"/>
      <c r="BON2" s="11"/>
      <c r="BOO2" s="11"/>
      <c r="BOP2" s="11"/>
      <c r="BOQ2" s="11"/>
      <c r="BOR2" s="11"/>
      <c r="BOS2" s="11"/>
      <c r="BOT2" s="11"/>
      <c r="BOU2" s="11"/>
      <c r="BOV2" s="11"/>
      <c r="BOW2" s="11"/>
      <c r="BOX2" s="11"/>
      <c r="BOY2" s="11"/>
      <c r="BOZ2" s="11"/>
      <c r="BPA2" s="11"/>
      <c r="BPB2" s="11"/>
      <c r="BPC2" s="11"/>
      <c r="BPD2" s="11"/>
      <c r="BPE2" s="11"/>
      <c r="BPF2" s="11"/>
      <c r="BPG2" s="11"/>
      <c r="BPH2" s="11"/>
      <c r="BPI2" s="11"/>
      <c r="BPJ2" s="11"/>
      <c r="BPK2" s="11"/>
      <c r="BPL2" s="11"/>
      <c r="BPM2" s="11"/>
      <c r="BPN2" s="11"/>
      <c r="BPO2" s="11"/>
      <c r="BPP2" s="11"/>
      <c r="BPQ2" s="11"/>
      <c r="BPR2" s="11"/>
      <c r="BPS2" s="11"/>
      <c r="BPT2" s="11"/>
      <c r="BPU2" s="11"/>
      <c r="BPV2" s="11"/>
      <c r="BPW2" s="11"/>
      <c r="BPX2" s="11"/>
      <c r="BPY2" s="11"/>
      <c r="BPZ2" s="11"/>
      <c r="BQA2" s="11"/>
      <c r="BQB2" s="11"/>
      <c r="BQC2" s="11"/>
      <c r="BQD2" s="11"/>
      <c r="BQE2" s="11"/>
      <c r="BQF2" s="11"/>
      <c r="BQG2" s="11"/>
      <c r="BQH2" s="11"/>
      <c r="BQI2" s="11"/>
      <c r="BQJ2" s="11"/>
      <c r="BQK2" s="11"/>
      <c r="BQL2" s="11"/>
      <c r="BQM2" s="11"/>
      <c r="BQN2" s="11"/>
      <c r="BQO2" s="11"/>
      <c r="BQP2" s="11"/>
      <c r="BQQ2" s="11"/>
      <c r="BQR2" s="11"/>
      <c r="BQS2" s="11"/>
      <c r="BQT2" s="11"/>
      <c r="BQU2" s="11"/>
      <c r="BQV2" s="11"/>
      <c r="BQW2" s="11"/>
      <c r="BQX2" s="11"/>
      <c r="BQY2" s="11"/>
      <c r="BQZ2" s="11"/>
      <c r="BRA2" s="11"/>
      <c r="BRB2" s="11"/>
      <c r="BRC2" s="11"/>
      <c r="BRD2" s="11"/>
      <c r="BRE2" s="11"/>
      <c r="BRF2" s="11"/>
      <c r="BRG2" s="11"/>
      <c r="BRH2" s="11"/>
      <c r="BRI2" s="11"/>
      <c r="BRJ2" s="11"/>
      <c r="BRK2" s="11"/>
      <c r="BRL2" s="11"/>
      <c r="BRM2" s="11"/>
      <c r="BRN2" s="11"/>
      <c r="BRO2" s="11"/>
      <c r="BRP2" s="11"/>
      <c r="BRQ2" s="11"/>
      <c r="BRR2" s="11"/>
      <c r="BRS2" s="11"/>
      <c r="BRT2" s="11"/>
      <c r="BRU2" s="11"/>
      <c r="BRV2" s="11"/>
      <c r="BRW2" s="11"/>
      <c r="BRX2" s="11"/>
      <c r="BRY2" s="11"/>
      <c r="BRZ2" s="11"/>
      <c r="BSA2" s="11"/>
      <c r="BSB2" s="11"/>
      <c r="BSC2" s="11"/>
      <c r="BSD2" s="11"/>
      <c r="BSE2" s="11"/>
      <c r="BSF2" s="11"/>
      <c r="BSG2" s="11"/>
      <c r="BSH2" s="11"/>
      <c r="BSI2" s="11"/>
      <c r="BSJ2" s="11"/>
      <c r="BSK2" s="11"/>
      <c r="BSL2" s="11"/>
      <c r="BSM2" s="11"/>
      <c r="BSN2" s="11"/>
      <c r="BSO2" s="11"/>
      <c r="BSP2" s="11"/>
      <c r="BSQ2" s="11"/>
      <c r="BSR2" s="11"/>
      <c r="BSS2" s="11"/>
      <c r="BST2" s="11"/>
      <c r="BSU2" s="11"/>
      <c r="BSV2" s="11"/>
      <c r="BSW2" s="11"/>
      <c r="BSX2" s="11"/>
      <c r="BSY2" s="11"/>
      <c r="BSZ2" s="11"/>
      <c r="BTA2" s="11"/>
      <c r="BTB2" s="11"/>
      <c r="BTC2" s="11"/>
      <c r="BTD2" s="11"/>
      <c r="BTE2" s="11"/>
      <c r="BTF2" s="11"/>
      <c r="BTG2" s="11"/>
      <c r="BTH2" s="11"/>
      <c r="BTI2" s="11"/>
      <c r="BTJ2" s="11"/>
      <c r="BTK2" s="11"/>
      <c r="BTL2" s="11"/>
      <c r="BTM2" s="11"/>
      <c r="BTN2" s="11"/>
      <c r="BTO2" s="11"/>
      <c r="BTP2" s="11"/>
      <c r="BTQ2" s="11"/>
      <c r="BTR2" s="11"/>
      <c r="BTS2" s="11"/>
      <c r="BTT2" s="11"/>
      <c r="BTU2" s="11"/>
      <c r="BTV2" s="11"/>
      <c r="BTW2" s="11"/>
      <c r="BTX2" s="11"/>
      <c r="BTY2" s="11"/>
      <c r="BTZ2" s="11"/>
      <c r="BUA2" s="11"/>
      <c r="BUB2" s="11"/>
      <c r="BUC2" s="11"/>
      <c r="BUD2" s="11"/>
      <c r="BUE2" s="11"/>
      <c r="BUF2" s="11"/>
      <c r="BUG2" s="11"/>
      <c r="BUH2" s="11"/>
      <c r="BUI2" s="11"/>
      <c r="BUJ2" s="11"/>
      <c r="BUK2" s="11"/>
      <c r="BUL2" s="11"/>
      <c r="BUM2" s="11"/>
      <c r="BUN2" s="11"/>
      <c r="BUO2" s="11"/>
      <c r="BUP2" s="11"/>
      <c r="BUQ2" s="11"/>
      <c r="BUR2" s="11"/>
      <c r="BUS2" s="11"/>
      <c r="BUT2" s="11"/>
      <c r="BUU2" s="11"/>
      <c r="BUV2" s="11"/>
      <c r="BUW2" s="11"/>
      <c r="BUX2" s="11"/>
      <c r="BUY2" s="11"/>
      <c r="BUZ2" s="11"/>
      <c r="BVA2" s="11"/>
      <c r="BVB2" s="11"/>
      <c r="BVC2" s="11"/>
      <c r="BVD2" s="11"/>
      <c r="BVE2" s="11"/>
      <c r="BVF2" s="11"/>
      <c r="BVG2" s="11"/>
      <c r="BVH2" s="11"/>
      <c r="BVI2" s="11"/>
      <c r="BVJ2" s="11"/>
      <c r="BVK2" s="11"/>
      <c r="BVL2" s="11"/>
      <c r="BVM2" s="11"/>
      <c r="BVN2" s="11"/>
      <c r="BVO2" s="11"/>
      <c r="BVP2" s="11"/>
      <c r="BVQ2" s="11"/>
      <c r="BVR2" s="11"/>
      <c r="BVS2" s="11"/>
      <c r="BVT2" s="11"/>
      <c r="BVU2" s="11"/>
      <c r="BVV2" s="11"/>
      <c r="BVW2" s="11"/>
      <c r="BVX2" s="11"/>
      <c r="BVY2" s="11"/>
      <c r="BVZ2" s="11"/>
      <c r="BWA2" s="11"/>
      <c r="BWB2" s="11"/>
      <c r="BWC2" s="11"/>
      <c r="BWD2" s="11"/>
      <c r="BWE2" s="11"/>
      <c r="BWF2" s="11"/>
      <c r="BWG2" s="11"/>
      <c r="BWH2" s="11"/>
      <c r="BWI2" s="11"/>
      <c r="BWJ2" s="11"/>
      <c r="BWK2" s="11"/>
      <c r="BWL2" s="11"/>
      <c r="BWM2" s="11"/>
      <c r="BWN2" s="11"/>
      <c r="BWO2" s="11"/>
      <c r="BWP2" s="11"/>
      <c r="BWQ2" s="11"/>
      <c r="BWR2" s="11"/>
      <c r="BWS2" s="11"/>
      <c r="BWT2" s="11"/>
      <c r="BWU2" s="11"/>
      <c r="BWV2" s="11"/>
      <c r="BWW2" s="11"/>
      <c r="BWX2" s="11"/>
      <c r="BWY2" s="11"/>
      <c r="BWZ2" s="11"/>
      <c r="BXA2" s="11"/>
      <c r="BXB2" s="11"/>
    </row>
    <row r="3" spans="1:1978" s="164" customFormat="1" ht="18" customHeight="1">
      <c r="A3" s="234"/>
      <c r="B3" s="235"/>
      <c r="C3" s="235"/>
      <c r="D3" s="235"/>
      <c r="E3" s="235"/>
      <c r="F3" s="235"/>
      <c r="G3" s="236"/>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324"/>
      <c r="AJ3" s="240" t="s">
        <v>531</v>
      </c>
      <c r="AK3" s="241"/>
      <c r="AL3" s="242"/>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row>
    <row r="4" spans="1:1978" s="164" customFormat="1" ht="18" customHeight="1">
      <c r="A4" s="237"/>
      <c r="B4" s="238"/>
      <c r="C4" s="238"/>
      <c r="D4" s="238"/>
      <c r="E4" s="238"/>
      <c r="F4" s="238"/>
      <c r="G4" s="239"/>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325"/>
      <c r="AJ4" s="243" t="s">
        <v>529</v>
      </c>
      <c r="AK4" s="244"/>
      <c r="AL4" s="245"/>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row>
    <row r="5" spans="1:1978" s="164" customFormat="1" ht="8.1" customHeight="1">
      <c r="A5" s="249"/>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c r="RZ5" s="11"/>
      <c r="SA5" s="11"/>
      <c r="SB5" s="11"/>
      <c r="SC5" s="11"/>
      <c r="SD5" s="11"/>
      <c r="SE5" s="11"/>
      <c r="SF5" s="11"/>
      <c r="SG5" s="11"/>
      <c r="SH5" s="11"/>
      <c r="SI5" s="11"/>
      <c r="SJ5" s="11"/>
      <c r="SK5" s="11"/>
      <c r="SL5" s="11"/>
      <c r="SM5" s="11"/>
      <c r="SN5" s="11"/>
      <c r="SO5" s="11"/>
      <c r="SP5" s="11"/>
      <c r="SQ5" s="11"/>
      <c r="SR5" s="11"/>
      <c r="SS5" s="11"/>
      <c r="ST5" s="11"/>
      <c r="SU5" s="11"/>
      <c r="SV5" s="11"/>
      <c r="SW5" s="11"/>
      <c r="SX5" s="11"/>
      <c r="SY5" s="11"/>
      <c r="SZ5" s="11"/>
      <c r="TA5" s="11"/>
      <c r="TB5" s="11"/>
      <c r="TC5" s="11"/>
      <c r="TD5" s="11"/>
      <c r="TE5" s="11"/>
      <c r="TF5" s="11"/>
      <c r="TG5" s="11"/>
      <c r="TH5" s="11"/>
      <c r="TI5" s="11"/>
      <c r="TJ5" s="11"/>
      <c r="TK5" s="11"/>
      <c r="TL5" s="11"/>
      <c r="TM5" s="11"/>
      <c r="TN5" s="11"/>
      <c r="TO5" s="11"/>
      <c r="TP5" s="11"/>
      <c r="TQ5" s="11"/>
      <c r="TR5" s="11"/>
      <c r="TS5" s="11"/>
      <c r="TT5" s="11"/>
      <c r="TU5" s="11"/>
      <c r="TV5" s="11"/>
      <c r="TW5" s="11"/>
      <c r="TX5" s="11"/>
      <c r="TY5" s="11"/>
      <c r="TZ5" s="11"/>
      <c r="UA5" s="11"/>
      <c r="UB5" s="11"/>
      <c r="UC5" s="11"/>
      <c r="UD5" s="11"/>
      <c r="UE5" s="11"/>
      <c r="UF5" s="11"/>
      <c r="UG5" s="11"/>
      <c r="UH5" s="11"/>
      <c r="UI5" s="11"/>
      <c r="UJ5" s="11"/>
      <c r="UK5" s="11"/>
      <c r="UL5" s="11"/>
      <c r="UM5" s="11"/>
      <c r="UN5" s="11"/>
      <c r="UO5" s="11"/>
      <c r="UP5" s="11"/>
      <c r="UQ5" s="11"/>
      <c r="UR5" s="11"/>
      <c r="US5" s="11"/>
      <c r="UT5" s="11"/>
      <c r="UU5" s="11"/>
      <c r="UV5" s="11"/>
      <c r="UW5" s="11"/>
      <c r="UX5" s="11"/>
      <c r="UY5" s="11"/>
      <c r="UZ5" s="11"/>
      <c r="VA5" s="11"/>
      <c r="VB5" s="11"/>
      <c r="VC5" s="11"/>
      <c r="VD5" s="11"/>
      <c r="VE5" s="11"/>
      <c r="VF5" s="11"/>
      <c r="VG5" s="11"/>
      <c r="VH5" s="11"/>
      <c r="VI5" s="11"/>
      <c r="VJ5" s="11"/>
      <c r="VK5" s="11"/>
      <c r="VL5" s="11"/>
      <c r="VM5" s="11"/>
      <c r="VN5" s="11"/>
      <c r="VO5" s="11"/>
      <c r="VP5" s="11"/>
      <c r="VQ5" s="11"/>
      <c r="VR5" s="11"/>
      <c r="VS5" s="11"/>
      <c r="VT5" s="11"/>
      <c r="VU5" s="11"/>
      <c r="VV5" s="11"/>
      <c r="VW5" s="11"/>
      <c r="VX5" s="11"/>
      <c r="VY5" s="11"/>
      <c r="VZ5" s="11"/>
      <c r="WA5" s="11"/>
      <c r="WB5" s="11"/>
      <c r="WC5" s="11"/>
      <c r="WD5" s="11"/>
      <c r="WE5" s="11"/>
      <c r="WF5" s="11"/>
      <c r="WG5" s="11"/>
      <c r="WH5" s="11"/>
      <c r="WI5" s="11"/>
      <c r="WJ5" s="11"/>
      <c r="WK5" s="11"/>
      <c r="WL5" s="11"/>
      <c r="WM5" s="11"/>
      <c r="WN5" s="11"/>
      <c r="WO5" s="11"/>
      <c r="WP5" s="11"/>
      <c r="WQ5" s="11"/>
      <c r="WR5" s="11"/>
      <c r="WS5" s="11"/>
      <c r="WT5" s="11"/>
      <c r="WU5" s="11"/>
      <c r="WV5" s="11"/>
      <c r="WW5" s="11"/>
      <c r="WX5" s="11"/>
      <c r="WY5" s="11"/>
      <c r="WZ5" s="11"/>
      <c r="XA5" s="11"/>
      <c r="XB5" s="11"/>
      <c r="XC5" s="11"/>
      <c r="XD5" s="11"/>
      <c r="XE5" s="11"/>
      <c r="XF5" s="11"/>
      <c r="XG5" s="11"/>
      <c r="XH5" s="11"/>
      <c r="XI5" s="11"/>
      <c r="XJ5" s="11"/>
      <c r="XK5" s="11"/>
      <c r="XL5" s="11"/>
      <c r="XM5" s="11"/>
      <c r="XN5" s="11"/>
      <c r="XO5" s="11"/>
      <c r="XP5" s="11"/>
      <c r="XQ5" s="11"/>
      <c r="XR5" s="11"/>
      <c r="XS5" s="11"/>
      <c r="XT5" s="11"/>
      <c r="XU5" s="11"/>
      <c r="XV5" s="11"/>
      <c r="XW5" s="11"/>
      <c r="XX5" s="11"/>
      <c r="XY5" s="11"/>
      <c r="XZ5" s="11"/>
      <c r="YA5" s="11"/>
      <c r="YB5" s="11"/>
      <c r="YC5" s="11"/>
      <c r="YD5" s="11"/>
      <c r="YE5" s="11"/>
      <c r="YF5" s="11"/>
      <c r="YG5" s="11"/>
      <c r="YH5" s="11"/>
      <c r="YI5" s="11"/>
      <c r="YJ5" s="11"/>
      <c r="YK5" s="11"/>
      <c r="YL5" s="11"/>
      <c r="YM5" s="11"/>
      <c r="YN5" s="11"/>
      <c r="YO5" s="11"/>
      <c r="YP5" s="11"/>
      <c r="YQ5" s="11"/>
      <c r="YR5" s="11"/>
      <c r="YS5" s="11"/>
      <c r="YT5" s="11"/>
      <c r="YU5" s="11"/>
      <c r="YV5" s="11"/>
      <c r="YW5" s="11"/>
      <c r="YX5" s="11"/>
      <c r="YY5" s="11"/>
      <c r="YZ5" s="11"/>
      <c r="ZA5" s="11"/>
      <c r="ZB5" s="11"/>
      <c r="ZC5" s="11"/>
      <c r="ZD5" s="11"/>
      <c r="ZE5" s="11"/>
      <c r="ZF5" s="11"/>
      <c r="ZG5" s="11"/>
      <c r="ZH5" s="11"/>
      <c r="ZI5" s="11"/>
      <c r="ZJ5" s="11"/>
      <c r="ZK5" s="11"/>
      <c r="ZL5" s="11"/>
      <c r="ZM5" s="11"/>
      <c r="ZN5" s="11"/>
      <c r="ZO5" s="11"/>
      <c r="ZP5" s="11"/>
      <c r="ZQ5" s="11"/>
      <c r="ZR5" s="11"/>
      <c r="ZS5" s="11"/>
      <c r="ZT5" s="11"/>
      <c r="ZU5" s="11"/>
      <c r="ZV5" s="11"/>
      <c r="ZW5" s="11"/>
      <c r="ZX5" s="11"/>
      <c r="ZY5" s="11"/>
      <c r="ZZ5" s="11"/>
      <c r="AAA5" s="11"/>
      <c r="AAB5" s="11"/>
      <c r="AAC5" s="11"/>
      <c r="AAD5" s="11"/>
      <c r="AAE5" s="11"/>
      <c r="AAF5" s="11"/>
      <c r="AAG5" s="11"/>
      <c r="AAH5" s="11"/>
      <c r="AAI5" s="11"/>
      <c r="AAJ5" s="11"/>
      <c r="AAK5" s="11"/>
      <c r="AAL5" s="11"/>
      <c r="AAM5" s="11"/>
      <c r="AAN5" s="11"/>
      <c r="AAO5" s="11"/>
      <c r="AAP5" s="11"/>
      <c r="AAQ5" s="11"/>
      <c r="AAR5" s="11"/>
      <c r="AAS5" s="11"/>
      <c r="AAT5" s="11"/>
      <c r="AAU5" s="11"/>
      <c r="AAV5" s="11"/>
      <c r="AAW5" s="11"/>
      <c r="AAX5" s="11"/>
      <c r="AAY5" s="11"/>
      <c r="AAZ5" s="11"/>
      <c r="ABA5" s="11"/>
      <c r="ABB5" s="11"/>
      <c r="ABC5" s="11"/>
      <c r="ABD5" s="11"/>
      <c r="ABE5" s="11"/>
      <c r="ABF5" s="11"/>
      <c r="ABG5" s="11"/>
      <c r="ABH5" s="11"/>
      <c r="ABI5" s="11"/>
      <c r="ABJ5" s="11"/>
      <c r="ABK5" s="11"/>
      <c r="ABL5" s="11"/>
      <c r="ABM5" s="11"/>
      <c r="ABN5" s="11"/>
      <c r="ABO5" s="11"/>
      <c r="ABP5" s="11"/>
      <c r="ABQ5" s="11"/>
      <c r="ABR5" s="11"/>
      <c r="ABS5" s="11"/>
      <c r="ABT5" s="11"/>
      <c r="ABU5" s="11"/>
      <c r="ABV5" s="11"/>
      <c r="ABW5" s="11"/>
      <c r="ABX5" s="11"/>
      <c r="ABY5" s="11"/>
      <c r="ABZ5" s="11"/>
      <c r="ACA5" s="11"/>
      <c r="ACB5" s="11"/>
      <c r="ACC5" s="11"/>
      <c r="ACD5" s="11"/>
      <c r="ACE5" s="11"/>
      <c r="ACF5" s="11"/>
      <c r="ACG5" s="11"/>
      <c r="ACH5" s="11"/>
      <c r="ACI5" s="11"/>
      <c r="ACJ5" s="11"/>
      <c r="ACK5" s="11"/>
      <c r="ACL5" s="11"/>
      <c r="ACM5" s="11"/>
      <c r="ACN5" s="11"/>
      <c r="ACO5" s="11"/>
      <c r="ACP5" s="11"/>
      <c r="ACQ5" s="11"/>
      <c r="ACR5" s="11"/>
      <c r="ACS5" s="11"/>
      <c r="ACT5" s="11"/>
      <c r="ACU5" s="11"/>
      <c r="ACV5" s="11"/>
      <c r="ACW5" s="11"/>
      <c r="ACX5" s="11"/>
      <c r="ACY5" s="11"/>
      <c r="ACZ5" s="11"/>
      <c r="ADA5" s="11"/>
      <c r="ADB5" s="11"/>
      <c r="ADC5" s="11"/>
      <c r="ADD5" s="11"/>
      <c r="ADE5" s="11"/>
      <c r="ADF5" s="11"/>
      <c r="ADG5" s="11"/>
      <c r="ADH5" s="11"/>
      <c r="ADI5" s="11"/>
      <c r="ADJ5" s="11"/>
      <c r="ADK5" s="11"/>
      <c r="ADL5" s="11"/>
      <c r="ADM5" s="11"/>
      <c r="ADN5" s="11"/>
      <c r="ADO5" s="11"/>
      <c r="ADP5" s="11"/>
      <c r="ADQ5" s="11"/>
      <c r="ADR5" s="11"/>
      <c r="ADS5" s="11"/>
      <c r="ADT5" s="11"/>
      <c r="ADU5" s="11"/>
      <c r="ADV5" s="11"/>
      <c r="ADW5" s="11"/>
      <c r="ADX5" s="11"/>
      <c r="ADY5" s="11"/>
      <c r="ADZ5" s="11"/>
      <c r="AEA5" s="11"/>
      <c r="AEB5" s="11"/>
      <c r="AEC5" s="11"/>
      <c r="AED5" s="11"/>
      <c r="AEE5" s="11"/>
      <c r="AEF5" s="11"/>
      <c r="AEG5" s="11"/>
      <c r="AEH5" s="11"/>
      <c r="AEI5" s="11"/>
      <c r="AEJ5" s="11"/>
      <c r="AEK5" s="11"/>
      <c r="AEL5" s="11"/>
      <c r="AEM5" s="11"/>
      <c r="AEN5" s="11"/>
      <c r="AEO5" s="11"/>
      <c r="AEP5" s="11"/>
      <c r="AEQ5" s="11"/>
      <c r="AER5" s="11"/>
      <c r="AES5" s="11"/>
      <c r="AET5" s="11"/>
      <c r="AEU5" s="11"/>
      <c r="AEV5" s="11"/>
      <c r="AEW5" s="11"/>
      <c r="AEX5" s="11"/>
      <c r="AEY5" s="11"/>
      <c r="AEZ5" s="11"/>
      <c r="AFA5" s="11"/>
      <c r="AFB5" s="11"/>
      <c r="AFC5" s="11"/>
      <c r="AFD5" s="11"/>
      <c r="AFE5" s="11"/>
      <c r="AFF5" s="11"/>
      <c r="AFG5" s="11"/>
      <c r="AFH5" s="11"/>
      <c r="AFI5" s="11"/>
      <c r="AFJ5" s="11"/>
      <c r="AFK5" s="11"/>
      <c r="AFL5" s="11"/>
      <c r="AFM5" s="11"/>
      <c r="AFN5" s="11"/>
      <c r="AFO5" s="11"/>
      <c r="AFP5" s="11"/>
      <c r="AFQ5" s="11"/>
      <c r="AFR5" s="11"/>
      <c r="AFS5" s="11"/>
      <c r="AFT5" s="11"/>
      <c r="AFU5" s="11"/>
      <c r="AFV5" s="11"/>
      <c r="AFW5" s="11"/>
      <c r="AFX5" s="11"/>
      <c r="AFY5" s="11"/>
      <c r="AFZ5" s="11"/>
      <c r="AGA5" s="11"/>
      <c r="AGB5" s="11"/>
      <c r="AGC5" s="11"/>
      <c r="AGD5" s="11"/>
      <c r="AGE5" s="11"/>
      <c r="AGF5" s="11"/>
      <c r="AGG5" s="11"/>
      <c r="AGH5" s="11"/>
      <c r="AGI5" s="11"/>
      <c r="AGJ5" s="11"/>
      <c r="AGK5" s="11"/>
      <c r="AGL5" s="11"/>
      <c r="AGM5" s="11"/>
      <c r="AGN5" s="11"/>
      <c r="AGO5" s="11"/>
      <c r="AGP5" s="11"/>
      <c r="AGQ5" s="11"/>
      <c r="AGR5" s="11"/>
      <c r="AGS5" s="11"/>
      <c r="AGT5" s="11"/>
      <c r="AGU5" s="11"/>
      <c r="AGV5" s="11"/>
      <c r="AGW5" s="11"/>
      <c r="AGX5" s="11"/>
      <c r="AGY5" s="11"/>
      <c r="AGZ5" s="11"/>
      <c r="AHA5" s="11"/>
      <c r="AHB5" s="11"/>
      <c r="AHC5" s="11"/>
      <c r="AHD5" s="11"/>
      <c r="AHE5" s="11"/>
      <c r="AHF5" s="11"/>
      <c r="AHG5" s="11"/>
      <c r="AHH5" s="11"/>
      <c r="AHI5" s="11"/>
      <c r="AHJ5" s="11"/>
      <c r="AHK5" s="11"/>
      <c r="AHL5" s="11"/>
      <c r="AHM5" s="11"/>
      <c r="AHN5" s="11"/>
      <c r="AHO5" s="11"/>
      <c r="AHP5" s="11"/>
      <c r="AHQ5" s="11"/>
      <c r="AHR5" s="11"/>
      <c r="AHS5" s="11"/>
      <c r="AHT5" s="11"/>
      <c r="AHU5" s="11"/>
      <c r="AHV5" s="11"/>
      <c r="AHW5" s="11"/>
      <c r="AHX5" s="11"/>
      <c r="AHY5" s="11"/>
      <c r="AHZ5" s="11"/>
      <c r="AIA5" s="11"/>
      <c r="AIB5" s="11"/>
      <c r="AIC5" s="11"/>
      <c r="AID5" s="11"/>
      <c r="AIE5" s="11"/>
      <c r="AIF5" s="11"/>
      <c r="AIG5" s="11"/>
      <c r="AIH5" s="11"/>
      <c r="AII5" s="11"/>
      <c r="AIJ5" s="11"/>
      <c r="AIK5" s="11"/>
      <c r="AIL5" s="11"/>
      <c r="AIM5" s="11"/>
      <c r="AIN5" s="11"/>
      <c r="AIO5" s="11"/>
      <c r="AIP5" s="11"/>
      <c r="AIQ5" s="11"/>
      <c r="AIR5" s="11"/>
      <c r="AIS5" s="11"/>
      <c r="AIT5" s="11"/>
      <c r="AIU5" s="11"/>
      <c r="AIV5" s="11"/>
      <c r="AIW5" s="11"/>
      <c r="AIX5" s="11"/>
      <c r="AIY5" s="11"/>
      <c r="AIZ5" s="11"/>
      <c r="AJA5" s="11"/>
      <c r="AJB5" s="11"/>
      <c r="AJC5" s="11"/>
      <c r="AJD5" s="11"/>
      <c r="AJE5" s="11"/>
      <c r="AJF5" s="11"/>
      <c r="AJG5" s="11"/>
      <c r="AJH5" s="11"/>
      <c r="AJI5" s="11"/>
      <c r="AJJ5" s="11"/>
      <c r="AJK5" s="11"/>
      <c r="AJL5" s="11"/>
      <c r="AJM5" s="11"/>
      <c r="AJN5" s="11"/>
      <c r="AJO5" s="11"/>
      <c r="AJP5" s="11"/>
      <c r="AJQ5" s="11"/>
      <c r="AJR5" s="11"/>
      <c r="AJS5" s="11"/>
      <c r="AJT5" s="11"/>
      <c r="AJU5" s="11"/>
      <c r="AJV5" s="11"/>
      <c r="AJW5" s="11"/>
      <c r="AJX5" s="11"/>
      <c r="AJY5" s="11"/>
      <c r="AJZ5" s="11"/>
      <c r="AKA5" s="11"/>
      <c r="AKB5" s="11"/>
      <c r="AKC5" s="11"/>
      <c r="AKD5" s="11"/>
      <c r="AKE5" s="11"/>
      <c r="AKF5" s="11"/>
      <c r="AKG5" s="11"/>
      <c r="AKH5" s="11"/>
      <c r="AKI5" s="11"/>
      <c r="AKJ5" s="11"/>
      <c r="AKK5" s="11"/>
      <c r="AKL5" s="11"/>
      <c r="AKM5" s="11"/>
      <c r="AKN5" s="11"/>
      <c r="AKO5" s="11"/>
      <c r="AKP5" s="11"/>
      <c r="AKQ5" s="11"/>
      <c r="AKR5" s="11"/>
      <c r="AKS5" s="11"/>
      <c r="AKT5" s="11"/>
      <c r="AKU5" s="11"/>
      <c r="AKV5" s="11"/>
      <c r="AKW5" s="11"/>
      <c r="AKX5" s="11"/>
      <c r="AKY5" s="11"/>
      <c r="AKZ5" s="11"/>
      <c r="ALA5" s="11"/>
      <c r="ALB5" s="11"/>
      <c r="ALC5" s="11"/>
      <c r="ALD5" s="11"/>
      <c r="ALE5" s="11"/>
      <c r="ALF5" s="11"/>
      <c r="ALG5" s="11"/>
      <c r="ALH5" s="11"/>
      <c r="ALI5" s="11"/>
      <c r="ALJ5" s="11"/>
      <c r="ALK5" s="11"/>
      <c r="ALL5" s="11"/>
      <c r="ALM5" s="11"/>
      <c r="ALN5" s="11"/>
      <c r="ALO5" s="11"/>
      <c r="ALP5" s="11"/>
      <c r="ALQ5" s="11"/>
      <c r="ALR5" s="11"/>
      <c r="ALS5" s="11"/>
      <c r="ALT5" s="11"/>
      <c r="ALU5" s="11"/>
      <c r="ALV5" s="11"/>
      <c r="ALW5" s="11"/>
      <c r="ALX5" s="11"/>
      <c r="ALY5" s="11"/>
      <c r="ALZ5" s="11"/>
      <c r="AMA5" s="11"/>
      <c r="AMB5" s="11"/>
      <c r="AMC5" s="11"/>
      <c r="AMD5" s="11"/>
      <c r="AME5" s="11"/>
      <c r="AMF5" s="11"/>
      <c r="AMG5" s="11"/>
      <c r="AMH5" s="11"/>
      <c r="AMI5" s="11"/>
      <c r="AMJ5" s="11"/>
      <c r="AMK5" s="11"/>
      <c r="AML5" s="11"/>
      <c r="AMM5" s="11"/>
      <c r="AMN5" s="11"/>
      <c r="AMO5" s="11"/>
      <c r="AMP5" s="11"/>
      <c r="AMQ5" s="11"/>
      <c r="AMR5" s="11"/>
      <c r="AMS5" s="11"/>
      <c r="AMT5" s="11"/>
      <c r="AMU5" s="11"/>
      <c r="AMV5" s="11"/>
      <c r="AMW5" s="11"/>
      <c r="AMX5" s="11"/>
      <c r="AMY5" s="11"/>
      <c r="AMZ5" s="11"/>
      <c r="ANA5" s="11"/>
      <c r="ANB5" s="11"/>
      <c r="ANC5" s="11"/>
      <c r="AND5" s="11"/>
      <c r="ANE5" s="11"/>
      <c r="ANF5" s="11"/>
      <c r="ANG5" s="11"/>
      <c r="ANH5" s="11"/>
      <c r="ANI5" s="11"/>
      <c r="ANJ5" s="11"/>
      <c r="ANK5" s="11"/>
      <c r="ANL5" s="11"/>
      <c r="ANM5" s="11"/>
      <c r="ANN5" s="11"/>
      <c r="ANO5" s="11"/>
      <c r="ANP5" s="11"/>
      <c r="ANQ5" s="11"/>
      <c r="ANR5" s="11"/>
      <c r="ANS5" s="11"/>
      <c r="ANT5" s="11"/>
      <c r="ANU5" s="11"/>
      <c r="ANV5" s="11"/>
      <c r="ANW5" s="11"/>
      <c r="ANX5" s="11"/>
      <c r="ANY5" s="11"/>
      <c r="ANZ5" s="11"/>
      <c r="AOA5" s="11"/>
      <c r="AOB5" s="11"/>
      <c r="AOC5" s="11"/>
      <c r="AOD5" s="11"/>
      <c r="AOE5" s="11"/>
      <c r="AOF5" s="11"/>
      <c r="AOG5" s="11"/>
      <c r="AOH5" s="11"/>
      <c r="AOI5" s="11"/>
      <c r="AOJ5" s="11"/>
      <c r="AOK5" s="11"/>
      <c r="AOL5" s="11"/>
      <c r="AOM5" s="11"/>
      <c r="AON5" s="11"/>
      <c r="AOO5" s="11"/>
      <c r="AOP5" s="11"/>
      <c r="AOQ5" s="11"/>
      <c r="AOR5" s="11"/>
      <c r="AOS5" s="11"/>
      <c r="AOT5" s="11"/>
      <c r="AOU5" s="11"/>
      <c r="AOV5" s="11"/>
      <c r="AOW5" s="11"/>
      <c r="AOX5" s="11"/>
      <c r="AOY5" s="11"/>
      <c r="AOZ5" s="11"/>
      <c r="APA5" s="11"/>
      <c r="APB5" s="11"/>
      <c r="APC5" s="11"/>
      <c r="APD5" s="11"/>
      <c r="APE5" s="11"/>
      <c r="APF5" s="11"/>
      <c r="APG5" s="11"/>
      <c r="APH5" s="11"/>
      <c r="API5" s="11"/>
      <c r="APJ5" s="11"/>
      <c r="APK5" s="11"/>
      <c r="APL5" s="11"/>
      <c r="APM5" s="11"/>
      <c r="APN5" s="11"/>
      <c r="APO5" s="11"/>
      <c r="APP5" s="11"/>
      <c r="APQ5" s="11"/>
      <c r="APR5" s="11"/>
      <c r="APS5" s="11"/>
      <c r="APT5" s="11"/>
      <c r="APU5" s="11"/>
      <c r="APV5" s="11"/>
      <c r="APW5" s="11"/>
      <c r="APX5" s="11"/>
      <c r="APY5" s="11"/>
      <c r="APZ5" s="11"/>
      <c r="AQA5" s="11"/>
      <c r="AQB5" s="11"/>
      <c r="AQC5" s="11"/>
      <c r="AQD5" s="11"/>
      <c r="AQE5" s="11"/>
      <c r="AQF5" s="11"/>
      <c r="AQG5" s="11"/>
      <c r="AQH5" s="11"/>
      <c r="AQI5" s="11"/>
      <c r="AQJ5" s="11"/>
      <c r="AQK5" s="11"/>
      <c r="AQL5" s="11"/>
      <c r="AQM5" s="11"/>
      <c r="AQN5" s="11"/>
      <c r="AQO5" s="11"/>
      <c r="AQP5" s="11"/>
      <c r="AQQ5" s="11"/>
      <c r="AQR5" s="11"/>
      <c r="AQS5" s="11"/>
      <c r="AQT5" s="11"/>
      <c r="AQU5" s="11"/>
      <c r="AQV5" s="11"/>
      <c r="AQW5" s="11"/>
      <c r="AQX5" s="11"/>
      <c r="AQY5" s="11"/>
      <c r="AQZ5" s="11"/>
      <c r="ARA5" s="11"/>
      <c r="ARB5" s="11"/>
      <c r="ARC5" s="11"/>
      <c r="ARD5" s="11"/>
      <c r="ARE5" s="11"/>
      <c r="ARF5" s="11"/>
      <c r="ARG5" s="11"/>
      <c r="ARH5" s="11"/>
      <c r="ARI5" s="11"/>
      <c r="ARJ5" s="11"/>
      <c r="ARK5" s="11"/>
      <c r="ARL5" s="11"/>
      <c r="ARM5" s="11"/>
      <c r="ARN5" s="11"/>
      <c r="ARO5" s="11"/>
      <c r="ARP5" s="11"/>
      <c r="ARQ5" s="11"/>
      <c r="ARR5" s="11"/>
      <c r="ARS5" s="11"/>
      <c r="ART5" s="11"/>
      <c r="ARU5" s="11"/>
      <c r="ARV5" s="11"/>
      <c r="ARW5" s="11"/>
      <c r="ARX5" s="11"/>
      <c r="ARY5" s="11"/>
      <c r="ARZ5" s="11"/>
      <c r="ASA5" s="11"/>
      <c r="ASB5" s="11"/>
      <c r="ASC5" s="11"/>
      <c r="ASD5" s="11"/>
      <c r="ASE5" s="11"/>
      <c r="ASF5" s="11"/>
      <c r="ASG5" s="11"/>
      <c r="ASH5" s="11"/>
      <c r="ASI5" s="11"/>
      <c r="ASJ5" s="11"/>
      <c r="ASK5" s="11"/>
      <c r="ASL5" s="11"/>
      <c r="ASM5" s="11"/>
      <c r="ASN5" s="11"/>
      <c r="ASO5" s="11"/>
      <c r="ASP5" s="11"/>
      <c r="ASQ5" s="11"/>
      <c r="ASR5" s="11"/>
      <c r="ASS5" s="11"/>
      <c r="AST5" s="11"/>
      <c r="ASU5" s="11"/>
      <c r="ASV5" s="11"/>
      <c r="ASW5" s="11"/>
      <c r="ASX5" s="11"/>
      <c r="ASY5" s="11"/>
      <c r="ASZ5" s="11"/>
      <c r="ATA5" s="11"/>
      <c r="ATB5" s="11"/>
      <c r="ATC5" s="11"/>
      <c r="ATD5" s="11"/>
      <c r="ATE5" s="11"/>
      <c r="ATF5" s="11"/>
      <c r="ATG5" s="11"/>
      <c r="ATH5" s="11"/>
      <c r="ATI5" s="11"/>
      <c r="ATJ5" s="11"/>
      <c r="ATK5" s="11"/>
      <c r="ATL5" s="11"/>
      <c r="ATM5" s="11"/>
      <c r="ATN5" s="11"/>
      <c r="ATO5" s="11"/>
      <c r="ATP5" s="11"/>
      <c r="ATQ5" s="11"/>
      <c r="ATR5" s="11"/>
      <c r="ATS5" s="11"/>
      <c r="ATT5" s="11"/>
      <c r="ATU5" s="11"/>
      <c r="ATV5" s="11"/>
      <c r="ATW5" s="11"/>
      <c r="ATX5" s="11"/>
      <c r="ATY5" s="11"/>
      <c r="ATZ5" s="11"/>
      <c r="AUA5" s="11"/>
      <c r="AUB5" s="11"/>
      <c r="AUC5" s="11"/>
      <c r="AUD5" s="11"/>
      <c r="AUE5" s="11"/>
      <c r="AUF5" s="11"/>
      <c r="AUG5" s="11"/>
      <c r="AUH5" s="11"/>
      <c r="AUI5" s="11"/>
      <c r="AUJ5" s="11"/>
      <c r="AUK5" s="11"/>
      <c r="AUL5" s="11"/>
      <c r="AUM5" s="11"/>
      <c r="AUN5" s="11"/>
      <c r="AUO5" s="11"/>
      <c r="AUP5" s="11"/>
      <c r="AUQ5" s="11"/>
      <c r="AUR5" s="11"/>
      <c r="AUS5" s="11"/>
      <c r="AUT5" s="11"/>
      <c r="AUU5" s="11"/>
      <c r="AUV5" s="11"/>
      <c r="AUW5" s="11"/>
      <c r="AUX5" s="11"/>
      <c r="AUY5" s="11"/>
      <c r="AUZ5" s="11"/>
      <c r="AVA5" s="11"/>
      <c r="AVB5" s="11"/>
      <c r="AVC5" s="11"/>
      <c r="AVD5" s="11"/>
      <c r="AVE5" s="11"/>
      <c r="AVF5" s="11"/>
      <c r="AVG5" s="11"/>
      <c r="AVH5" s="11"/>
      <c r="AVI5" s="11"/>
      <c r="AVJ5" s="11"/>
      <c r="AVK5" s="11"/>
      <c r="AVL5" s="11"/>
      <c r="AVM5" s="11"/>
      <c r="AVN5" s="11"/>
      <c r="AVO5" s="11"/>
      <c r="AVP5" s="11"/>
      <c r="AVQ5" s="11"/>
      <c r="AVR5" s="11"/>
      <c r="AVS5" s="11"/>
      <c r="AVT5" s="11"/>
      <c r="AVU5" s="11"/>
      <c r="AVV5" s="11"/>
      <c r="AVW5" s="11"/>
      <c r="AVX5" s="11"/>
      <c r="AVY5" s="11"/>
      <c r="AVZ5" s="11"/>
      <c r="AWA5" s="11"/>
      <c r="AWB5" s="11"/>
      <c r="AWC5" s="11"/>
      <c r="AWD5" s="11"/>
      <c r="AWE5" s="11"/>
      <c r="AWF5" s="11"/>
      <c r="AWG5" s="11"/>
      <c r="AWH5" s="11"/>
      <c r="AWI5" s="11"/>
      <c r="AWJ5" s="11"/>
      <c r="AWK5" s="11"/>
      <c r="AWL5" s="11"/>
      <c r="AWM5" s="11"/>
      <c r="AWN5" s="11"/>
      <c r="AWO5" s="11"/>
      <c r="AWP5" s="11"/>
      <c r="AWQ5" s="11"/>
      <c r="AWR5" s="11"/>
      <c r="AWS5" s="11"/>
      <c r="AWT5" s="11"/>
      <c r="AWU5" s="11"/>
      <c r="AWV5" s="11"/>
      <c r="AWW5" s="11"/>
      <c r="AWX5" s="11"/>
      <c r="AWY5" s="11"/>
      <c r="AWZ5" s="11"/>
      <c r="AXA5" s="11"/>
      <c r="AXB5" s="11"/>
      <c r="AXC5" s="11"/>
      <c r="AXD5" s="11"/>
      <c r="AXE5" s="11"/>
      <c r="AXF5" s="11"/>
      <c r="AXG5" s="11"/>
      <c r="AXH5" s="11"/>
      <c r="AXI5" s="11"/>
      <c r="AXJ5" s="11"/>
      <c r="AXK5" s="11"/>
      <c r="AXL5" s="11"/>
      <c r="AXM5" s="11"/>
      <c r="AXN5" s="11"/>
      <c r="AXO5" s="11"/>
      <c r="AXP5" s="11"/>
      <c r="AXQ5" s="11"/>
      <c r="AXR5" s="11"/>
      <c r="AXS5" s="11"/>
      <c r="AXT5" s="11"/>
      <c r="AXU5" s="11"/>
      <c r="AXV5" s="11"/>
      <c r="AXW5" s="11"/>
      <c r="AXX5" s="11"/>
      <c r="AXY5" s="11"/>
      <c r="AXZ5" s="11"/>
      <c r="AYA5" s="11"/>
      <c r="AYB5" s="11"/>
      <c r="AYC5" s="11"/>
      <c r="AYD5" s="11"/>
      <c r="AYE5" s="11"/>
      <c r="AYF5" s="11"/>
      <c r="AYG5" s="11"/>
      <c r="AYH5" s="11"/>
      <c r="AYI5" s="11"/>
      <c r="AYJ5" s="11"/>
      <c r="AYK5" s="11"/>
      <c r="AYL5" s="11"/>
      <c r="AYM5" s="11"/>
      <c r="AYN5" s="11"/>
      <c r="AYO5" s="11"/>
      <c r="AYP5" s="11"/>
      <c r="AYQ5" s="11"/>
      <c r="AYR5" s="11"/>
      <c r="AYS5" s="11"/>
      <c r="AYT5" s="11"/>
      <c r="AYU5" s="11"/>
      <c r="AYV5" s="11"/>
      <c r="AYW5" s="11"/>
      <c r="AYX5" s="11"/>
      <c r="AYY5" s="11"/>
      <c r="AYZ5" s="11"/>
      <c r="AZA5" s="11"/>
      <c r="AZB5" s="11"/>
      <c r="AZC5" s="11"/>
      <c r="AZD5" s="11"/>
      <c r="AZE5" s="11"/>
      <c r="AZF5" s="11"/>
      <c r="AZG5" s="11"/>
      <c r="AZH5" s="11"/>
      <c r="AZI5" s="11"/>
      <c r="AZJ5" s="11"/>
      <c r="AZK5" s="11"/>
      <c r="AZL5" s="11"/>
      <c r="AZM5" s="11"/>
      <c r="AZN5" s="11"/>
      <c r="AZO5" s="11"/>
      <c r="AZP5" s="11"/>
      <c r="AZQ5" s="11"/>
      <c r="AZR5" s="11"/>
      <c r="AZS5" s="11"/>
      <c r="AZT5" s="11"/>
      <c r="AZU5" s="11"/>
      <c r="AZV5" s="11"/>
      <c r="AZW5" s="11"/>
      <c r="AZX5" s="11"/>
      <c r="AZY5" s="11"/>
      <c r="AZZ5" s="11"/>
      <c r="BAA5" s="11"/>
      <c r="BAB5" s="11"/>
      <c r="BAC5" s="11"/>
      <c r="BAD5" s="11"/>
      <c r="BAE5" s="11"/>
      <c r="BAF5" s="11"/>
      <c r="BAG5" s="11"/>
      <c r="BAH5" s="11"/>
      <c r="BAI5" s="11"/>
      <c r="BAJ5" s="11"/>
      <c r="BAK5" s="11"/>
      <c r="BAL5" s="11"/>
      <c r="BAM5" s="11"/>
      <c r="BAN5" s="11"/>
      <c r="BAO5" s="11"/>
      <c r="BAP5" s="11"/>
      <c r="BAQ5" s="11"/>
      <c r="BAR5" s="11"/>
      <c r="BAS5" s="11"/>
      <c r="BAT5" s="11"/>
      <c r="BAU5" s="11"/>
      <c r="BAV5" s="11"/>
      <c r="BAW5" s="11"/>
      <c r="BAX5" s="11"/>
      <c r="BAY5" s="11"/>
      <c r="BAZ5" s="11"/>
      <c r="BBA5" s="11"/>
      <c r="BBB5" s="11"/>
      <c r="BBC5" s="11"/>
      <c r="BBD5" s="11"/>
      <c r="BBE5" s="11"/>
      <c r="BBF5" s="11"/>
      <c r="BBG5" s="11"/>
      <c r="BBH5" s="11"/>
      <c r="BBI5" s="11"/>
      <c r="BBJ5" s="11"/>
      <c r="BBK5" s="11"/>
      <c r="BBL5" s="11"/>
      <c r="BBM5" s="11"/>
      <c r="BBN5" s="11"/>
      <c r="BBO5" s="11"/>
      <c r="BBP5" s="11"/>
      <c r="BBQ5" s="11"/>
      <c r="BBR5" s="11"/>
      <c r="BBS5" s="11"/>
      <c r="BBT5" s="11"/>
      <c r="BBU5" s="11"/>
      <c r="BBV5" s="11"/>
      <c r="BBW5" s="11"/>
      <c r="BBX5" s="11"/>
      <c r="BBY5" s="11"/>
      <c r="BBZ5" s="11"/>
      <c r="BCA5" s="11"/>
      <c r="BCB5" s="11"/>
      <c r="BCC5" s="11"/>
      <c r="BCD5" s="11"/>
      <c r="BCE5" s="11"/>
      <c r="BCF5" s="11"/>
      <c r="BCG5" s="11"/>
      <c r="BCH5" s="11"/>
      <c r="BCI5" s="11"/>
      <c r="BCJ5" s="11"/>
      <c r="BCK5" s="11"/>
      <c r="BCL5" s="11"/>
      <c r="BCM5" s="11"/>
      <c r="BCN5" s="11"/>
      <c r="BCO5" s="11"/>
      <c r="BCP5" s="11"/>
      <c r="BCQ5" s="11"/>
      <c r="BCR5" s="11"/>
      <c r="BCS5" s="11"/>
      <c r="BCT5" s="11"/>
      <c r="BCU5" s="11"/>
      <c r="BCV5" s="11"/>
      <c r="BCW5" s="11"/>
      <c r="BCX5" s="11"/>
      <c r="BCY5" s="11"/>
      <c r="BCZ5" s="11"/>
      <c r="BDA5" s="11"/>
      <c r="BDB5" s="11"/>
      <c r="BDC5" s="11"/>
      <c r="BDD5" s="11"/>
      <c r="BDE5" s="11"/>
      <c r="BDF5" s="11"/>
      <c r="BDG5" s="11"/>
      <c r="BDH5" s="11"/>
      <c r="BDI5" s="11"/>
      <c r="BDJ5" s="11"/>
      <c r="BDK5" s="11"/>
      <c r="BDL5" s="11"/>
      <c r="BDM5" s="11"/>
      <c r="BDN5" s="11"/>
      <c r="BDO5" s="11"/>
      <c r="BDP5" s="11"/>
      <c r="BDQ5" s="11"/>
      <c r="BDR5" s="11"/>
      <c r="BDS5" s="11"/>
      <c r="BDT5" s="11"/>
      <c r="BDU5" s="11"/>
      <c r="BDV5" s="11"/>
      <c r="BDW5" s="11"/>
      <c r="BDX5" s="11"/>
      <c r="BDY5" s="11"/>
      <c r="BDZ5" s="11"/>
      <c r="BEA5" s="11"/>
      <c r="BEB5" s="11"/>
      <c r="BEC5" s="11"/>
      <c r="BED5" s="11"/>
      <c r="BEE5" s="11"/>
      <c r="BEF5" s="11"/>
      <c r="BEG5" s="11"/>
      <c r="BEH5" s="11"/>
      <c r="BEI5" s="11"/>
      <c r="BEJ5" s="11"/>
      <c r="BEK5" s="11"/>
      <c r="BEL5" s="11"/>
      <c r="BEM5" s="11"/>
      <c r="BEN5" s="11"/>
      <c r="BEO5" s="11"/>
      <c r="BEP5" s="11"/>
      <c r="BEQ5" s="11"/>
      <c r="BER5" s="11"/>
      <c r="BES5" s="11"/>
      <c r="BET5" s="11"/>
      <c r="BEU5" s="11"/>
      <c r="BEV5" s="11"/>
      <c r="BEW5" s="11"/>
      <c r="BEX5" s="11"/>
      <c r="BEY5" s="11"/>
      <c r="BEZ5" s="11"/>
      <c r="BFA5" s="11"/>
      <c r="BFB5" s="11"/>
      <c r="BFC5" s="11"/>
      <c r="BFD5" s="11"/>
      <c r="BFE5" s="11"/>
      <c r="BFF5" s="11"/>
      <c r="BFG5" s="11"/>
      <c r="BFH5" s="11"/>
      <c r="BFI5" s="11"/>
      <c r="BFJ5" s="11"/>
      <c r="BFK5" s="11"/>
      <c r="BFL5" s="11"/>
      <c r="BFM5" s="11"/>
      <c r="BFN5" s="11"/>
      <c r="BFO5" s="11"/>
      <c r="BFP5" s="11"/>
      <c r="BFQ5" s="11"/>
      <c r="BFR5" s="11"/>
      <c r="BFS5" s="11"/>
      <c r="BFT5" s="11"/>
      <c r="BFU5" s="11"/>
      <c r="BFV5" s="11"/>
      <c r="BFW5" s="11"/>
      <c r="BFX5" s="11"/>
      <c r="BFY5" s="11"/>
      <c r="BFZ5" s="11"/>
      <c r="BGA5" s="11"/>
      <c r="BGB5" s="11"/>
      <c r="BGC5" s="11"/>
      <c r="BGD5" s="11"/>
      <c r="BGE5" s="11"/>
      <c r="BGF5" s="11"/>
      <c r="BGG5" s="11"/>
      <c r="BGH5" s="11"/>
      <c r="BGI5" s="11"/>
      <c r="BGJ5" s="11"/>
      <c r="BGK5" s="11"/>
      <c r="BGL5" s="11"/>
      <c r="BGM5" s="11"/>
      <c r="BGN5" s="11"/>
      <c r="BGO5" s="11"/>
      <c r="BGP5" s="11"/>
      <c r="BGQ5" s="11"/>
      <c r="BGR5" s="11"/>
      <c r="BGS5" s="11"/>
      <c r="BGT5" s="11"/>
      <c r="BGU5" s="11"/>
      <c r="BGV5" s="11"/>
      <c r="BGW5" s="11"/>
      <c r="BGX5" s="11"/>
      <c r="BGY5" s="11"/>
      <c r="BGZ5" s="11"/>
      <c r="BHA5" s="11"/>
      <c r="BHB5" s="11"/>
      <c r="BHC5" s="11"/>
      <c r="BHD5" s="11"/>
      <c r="BHE5" s="11"/>
      <c r="BHF5" s="11"/>
      <c r="BHG5" s="11"/>
      <c r="BHH5" s="11"/>
      <c r="BHI5" s="11"/>
      <c r="BHJ5" s="11"/>
      <c r="BHK5" s="11"/>
      <c r="BHL5" s="11"/>
      <c r="BHM5" s="11"/>
      <c r="BHN5" s="11"/>
      <c r="BHO5" s="11"/>
      <c r="BHP5" s="11"/>
      <c r="BHQ5" s="11"/>
      <c r="BHR5" s="11"/>
      <c r="BHS5" s="11"/>
      <c r="BHT5" s="11"/>
      <c r="BHU5" s="11"/>
      <c r="BHV5" s="11"/>
      <c r="BHW5" s="11"/>
      <c r="BHX5" s="11"/>
      <c r="BHY5" s="11"/>
      <c r="BHZ5" s="11"/>
      <c r="BIA5" s="11"/>
      <c r="BIB5" s="11"/>
      <c r="BIC5" s="11"/>
      <c r="BID5" s="11"/>
      <c r="BIE5" s="11"/>
      <c r="BIF5" s="11"/>
      <c r="BIG5" s="11"/>
      <c r="BIH5" s="11"/>
      <c r="BII5" s="11"/>
      <c r="BIJ5" s="11"/>
      <c r="BIK5" s="11"/>
      <c r="BIL5" s="11"/>
      <c r="BIM5" s="11"/>
      <c r="BIN5" s="11"/>
      <c r="BIO5" s="11"/>
      <c r="BIP5" s="11"/>
      <c r="BIQ5" s="11"/>
      <c r="BIR5" s="11"/>
      <c r="BIS5" s="11"/>
      <c r="BIT5" s="11"/>
      <c r="BIU5" s="11"/>
      <c r="BIV5" s="11"/>
      <c r="BIW5" s="11"/>
      <c r="BIX5" s="11"/>
      <c r="BIY5" s="11"/>
      <c r="BIZ5" s="11"/>
      <c r="BJA5" s="11"/>
      <c r="BJB5" s="11"/>
      <c r="BJC5" s="11"/>
      <c r="BJD5" s="11"/>
      <c r="BJE5" s="11"/>
      <c r="BJF5" s="11"/>
      <c r="BJG5" s="11"/>
      <c r="BJH5" s="11"/>
      <c r="BJI5" s="11"/>
      <c r="BJJ5" s="11"/>
      <c r="BJK5" s="11"/>
      <c r="BJL5" s="11"/>
      <c r="BJM5" s="11"/>
      <c r="BJN5" s="11"/>
      <c r="BJO5" s="11"/>
      <c r="BJP5" s="11"/>
      <c r="BJQ5" s="11"/>
      <c r="BJR5" s="11"/>
      <c r="BJS5" s="11"/>
      <c r="BJT5" s="11"/>
      <c r="BJU5" s="11"/>
      <c r="BJV5" s="11"/>
      <c r="BJW5" s="11"/>
      <c r="BJX5" s="11"/>
      <c r="BJY5" s="11"/>
      <c r="BJZ5" s="11"/>
      <c r="BKA5" s="11"/>
      <c r="BKB5" s="11"/>
      <c r="BKC5" s="11"/>
      <c r="BKD5" s="11"/>
      <c r="BKE5" s="11"/>
      <c r="BKF5" s="11"/>
      <c r="BKG5" s="11"/>
      <c r="BKH5" s="11"/>
      <c r="BKI5" s="11"/>
      <c r="BKJ5" s="11"/>
      <c r="BKK5" s="11"/>
      <c r="BKL5" s="11"/>
      <c r="BKM5" s="11"/>
      <c r="BKN5" s="11"/>
      <c r="BKO5" s="11"/>
      <c r="BKP5" s="11"/>
      <c r="BKQ5" s="11"/>
      <c r="BKR5" s="11"/>
      <c r="BKS5" s="11"/>
      <c r="BKT5" s="11"/>
      <c r="BKU5" s="11"/>
      <c r="BKV5" s="11"/>
      <c r="BKW5" s="11"/>
      <c r="BKX5" s="11"/>
      <c r="BKY5" s="11"/>
      <c r="BKZ5" s="11"/>
      <c r="BLA5" s="11"/>
      <c r="BLB5" s="11"/>
      <c r="BLC5" s="11"/>
      <c r="BLD5" s="11"/>
      <c r="BLE5" s="11"/>
      <c r="BLF5" s="11"/>
      <c r="BLG5" s="11"/>
      <c r="BLH5" s="11"/>
      <c r="BLI5" s="11"/>
      <c r="BLJ5" s="11"/>
      <c r="BLK5" s="11"/>
      <c r="BLL5" s="11"/>
      <c r="BLM5" s="11"/>
      <c r="BLN5" s="11"/>
      <c r="BLO5" s="11"/>
      <c r="BLP5" s="11"/>
      <c r="BLQ5" s="11"/>
      <c r="BLR5" s="11"/>
      <c r="BLS5" s="11"/>
      <c r="BLT5" s="11"/>
      <c r="BLU5" s="11"/>
      <c r="BLV5" s="11"/>
      <c r="BLW5" s="11"/>
      <c r="BLX5" s="11"/>
      <c r="BLY5" s="11"/>
      <c r="BLZ5" s="11"/>
      <c r="BMA5" s="11"/>
      <c r="BMB5" s="11"/>
      <c r="BMC5" s="11"/>
      <c r="BMD5" s="11"/>
      <c r="BME5" s="11"/>
      <c r="BMF5" s="11"/>
      <c r="BMG5" s="11"/>
      <c r="BMH5" s="11"/>
      <c r="BMI5" s="11"/>
      <c r="BMJ5" s="11"/>
      <c r="BMK5" s="11"/>
      <c r="BML5" s="11"/>
      <c r="BMM5" s="11"/>
      <c r="BMN5" s="11"/>
      <c r="BMO5" s="11"/>
      <c r="BMP5" s="11"/>
      <c r="BMQ5" s="11"/>
      <c r="BMR5" s="11"/>
      <c r="BMS5" s="11"/>
      <c r="BMT5" s="11"/>
      <c r="BMU5" s="11"/>
      <c r="BMV5" s="11"/>
      <c r="BMW5" s="11"/>
      <c r="BMX5" s="11"/>
      <c r="BMY5" s="11"/>
      <c r="BMZ5" s="11"/>
      <c r="BNA5" s="11"/>
      <c r="BNB5" s="11"/>
      <c r="BNC5" s="11"/>
      <c r="BND5" s="11"/>
      <c r="BNE5" s="11"/>
      <c r="BNF5" s="11"/>
      <c r="BNG5" s="11"/>
      <c r="BNH5" s="11"/>
      <c r="BNI5" s="11"/>
      <c r="BNJ5" s="11"/>
      <c r="BNK5" s="11"/>
      <c r="BNL5" s="11"/>
      <c r="BNM5" s="11"/>
      <c r="BNN5" s="11"/>
      <c r="BNO5" s="11"/>
      <c r="BNP5" s="11"/>
      <c r="BNQ5" s="11"/>
      <c r="BNR5" s="11"/>
      <c r="BNS5" s="11"/>
      <c r="BNT5" s="11"/>
      <c r="BNU5" s="11"/>
      <c r="BNV5" s="11"/>
      <c r="BNW5" s="11"/>
      <c r="BNX5" s="11"/>
      <c r="BNY5" s="11"/>
      <c r="BNZ5" s="11"/>
      <c r="BOA5" s="11"/>
      <c r="BOB5" s="11"/>
      <c r="BOC5" s="11"/>
      <c r="BOD5" s="11"/>
      <c r="BOE5" s="11"/>
      <c r="BOF5" s="11"/>
      <c r="BOG5" s="11"/>
      <c r="BOH5" s="11"/>
      <c r="BOI5" s="11"/>
      <c r="BOJ5" s="11"/>
      <c r="BOK5" s="11"/>
      <c r="BOL5" s="11"/>
      <c r="BOM5" s="11"/>
      <c r="BON5" s="11"/>
      <c r="BOO5" s="11"/>
      <c r="BOP5" s="11"/>
      <c r="BOQ5" s="11"/>
      <c r="BOR5" s="11"/>
      <c r="BOS5" s="11"/>
      <c r="BOT5" s="11"/>
      <c r="BOU5" s="11"/>
      <c r="BOV5" s="11"/>
      <c r="BOW5" s="11"/>
      <c r="BOX5" s="11"/>
      <c r="BOY5" s="11"/>
      <c r="BOZ5" s="11"/>
      <c r="BPA5" s="11"/>
      <c r="BPB5" s="11"/>
      <c r="BPC5" s="11"/>
      <c r="BPD5" s="11"/>
      <c r="BPE5" s="11"/>
      <c r="BPF5" s="11"/>
      <c r="BPG5" s="11"/>
      <c r="BPH5" s="11"/>
      <c r="BPI5" s="11"/>
      <c r="BPJ5" s="11"/>
      <c r="BPK5" s="11"/>
      <c r="BPL5" s="11"/>
      <c r="BPM5" s="11"/>
      <c r="BPN5" s="11"/>
      <c r="BPO5" s="11"/>
      <c r="BPP5" s="11"/>
      <c r="BPQ5" s="11"/>
      <c r="BPR5" s="11"/>
      <c r="BPS5" s="11"/>
      <c r="BPT5" s="11"/>
      <c r="BPU5" s="11"/>
      <c r="BPV5" s="11"/>
      <c r="BPW5" s="11"/>
      <c r="BPX5" s="11"/>
      <c r="BPY5" s="11"/>
      <c r="BPZ5" s="11"/>
      <c r="BQA5" s="11"/>
      <c r="BQB5" s="11"/>
      <c r="BQC5" s="11"/>
      <c r="BQD5" s="11"/>
      <c r="BQE5" s="11"/>
      <c r="BQF5" s="11"/>
      <c r="BQG5" s="11"/>
      <c r="BQH5" s="11"/>
      <c r="BQI5" s="11"/>
      <c r="BQJ5" s="11"/>
      <c r="BQK5" s="11"/>
      <c r="BQL5" s="11"/>
      <c r="BQM5" s="11"/>
      <c r="BQN5" s="11"/>
      <c r="BQO5" s="11"/>
      <c r="BQP5" s="11"/>
      <c r="BQQ5" s="11"/>
      <c r="BQR5" s="11"/>
      <c r="BQS5" s="11"/>
      <c r="BQT5" s="11"/>
      <c r="BQU5" s="11"/>
      <c r="BQV5" s="11"/>
      <c r="BQW5" s="11"/>
      <c r="BQX5" s="11"/>
      <c r="BQY5" s="11"/>
      <c r="BQZ5" s="11"/>
      <c r="BRA5" s="11"/>
      <c r="BRB5" s="11"/>
      <c r="BRC5" s="11"/>
      <c r="BRD5" s="11"/>
      <c r="BRE5" s="11"/>
      <c r="BRF5" s="11"/>
      <c r="BRG5" s="11"/>
      <c r="BRH5" s="11"/>
      <c r="BRI5" s="11"/>
      <c r="BRJ5" s="11"/>
      <c r="BRK5" s="11"/>
      <c r="BRL5" s="11"/>
      <c r="BRM5" s="11"/>
      <c r="BRN5" s="11"/>
      <c r="BRO5" s="11"/>
      <c r="BRP5" s="11"/>
      <c r="BRQ5" s="11"/>
      <c r="BRR5" s="11"/>
      <c r="BRS5" s="11"/>
      <c r="BRT5" s="11"/>
      <c r="BRU5" s="11"/>
      <c r="BRV5" s="11"/>
      <c r="BRW5" s="11"/>
      <c r="BRX5" s="11"/>
      <c r="BRY5" s="11"/>
      <c r="BRZ5" s="11"/>
      <c r="BSA5" s="11"/>
      <c r="BSB5" s="11"/>
      <c r="BSC5" s="11"/>
      <c r="BSD5" s="11"/>
      <c r="BSE5" s="11"/>
      <c r="BSF5" s="11"/>
      <c r="BSG5" s="11"/>
      <c r="BSH5" s="11"/>
      <c r="BSI5" s="11"/>
      <c r="BSJ5" s="11"/>
      <c r="BSK5" s="11"/>
      <c r="BSL5" s="11"/>
      <c r="BSM5" s="11"/>
      <c r="BSN5" s="11"/>
      <c r="BSO5" s="11"/>
      <c r="BSP5" s="11"/>
      <c r="BSQ5" s="11"/>
      <c r="BSR5" s="11"/>
      <c r="BSS5" s="11"/>
      <c r="BST5" s="11"/>
      <c r="BSU5" s="11"/>
      <c r="BSV5" s="11"/>
      <c r="BSW5" s="11"/>
      <c r="BSX5" s="11"/>
      <c r="BSY5" s="11"/>
      <c r="BSZ5" s="11"/>
      <c r="BTA5" s="11"/>
      <c r="BTB5" s="11"/>
      <c r="BTC5" s="11"/>
      <c r="BTD5" s="11"/>
      <c r="BTE5" s="11"/>
      <c r="BTF5" s="11"/>
      <c r="BTG5" s="11"/>
      <c r="BTH5" s="11"/>
      <c r="BTI5" s="11"/>
      <c r="BTJ5" s="11"/>
      <c r="BTK5" s="11"/>
      <c r="BTL5" s="11"/>
      <c r="BTM5" s="11"/>
      <c r="BTN5" s="11"/>
      <c r="BTO5" s="11"/>
      <c r="BTP5" s="11"/>
      <c r="BTQ5" s="11"/>
      <c r="BTR5" s="11"/>
      <c r="BTS5" s="11"/>
      <c r="BTT5" s="11"/>
      <c r="BTU5" s="11"/>
      <c r="BTV5" s="11"/>
      <c r="BTW5" s="11"/>
      <c r="BTX5" s="11"/>
      <c r="BTY5" s="11"/>
      <c r="BTZ5" s="11"/>
      <c r="BUA5" s="11"/>
      <c r="BUB5" s="11"/>
      <c r="BUC5" s="11"/>
      <c r="BUD5" s="11"/>
      <c r="BUE5" s="11"/>
      <c r="BUF5" s="11"/>
      <c r="BUG5" s="11"/>
      <c r="BUH5" s="11"/>
      <c r="BUI5" s="11"/>
      <c r="BUJ5" s="11"/>
      <c r="BUK5" s="11"/>
      <c r="BUL5" s="11"/>
      <c r="BUM5" s="11"/>
      <c r="BUN5" s="11"/>
      <c r="BUO5" s="11"/>
      <c r="BUP5" s="11"/>
      <c r="BUQ5" s="11"/>
      <c r="BUR5" s="11"/>
      <c r="BUS5" s="11"/>
      <c r="BUT5" s="11"/>
      <c r="BUU5" s="11"/>
      <c r="BUV5" s="11"/>
      <c r="BUW5" s="11"/>
      <c r="BUX5" s="11"/>
      <c r="BUY5" s="11"/>
      <c r="BUZ5" s="11"/>
      <c r="BVA5" s="11"/>
      <c r="BVB5" s="11"/>
      <c r="BVC5" s="11"/>
      <c r="BVD5" s="11"/>
      <c r="BVE5" s="11"/>
      <c r="BVF5" s="11"/>
      <c r="BVG5" s="11"/>
      <c r="BVH5" s="11"/>
      <c r="BVI5" s="11"/>
      <c r="BVJ5" s="11"/>
      <c r="BVK5" s="11"/>
      <c r="BVL5" s="11"/>
      <c r="BVM5" s="11"/>
      <c r="BVN5" s="11"/>
      <c r="BVO5" s="11"/>
      <c r="BVP5" s="11"/>
      <c r="BVQ5" s="11"/>
      <c r="BVR5" s="11"/>
      <c r="BVS5" s="11"/>
      <c r="BVT5" s="11"/>
      <c r="BVU5" s="11"/>
      <c r="BVV5" s="11"/>
      <c r="BVW5" s="11"/>
      <c r="BVX5" s="11"/>
      <c r="BVY5" s="11"/>
      <c r="BVZ5" s="11"/>
      <c r="BWA5" s="11"/>
      <c r="BWB5" s="11"/>
      <c r="BWC5" s="11"/>
      <c r="BWD5" s="11"/>
      <c r="BWE5" s="11"/>
      <c r="BWF5" s="11"/>
      <c r="BWG5" s="11"/>
      <c r="BWH5" s="11"/>
      <c r="BWI5" s="11"/>
      <c r="BWJ5" s="11"/>
      <c r="BWK5" s="11"/>
      <c r="BWL5" s="11"/>
      <c r="BWM5" s="11"/>
      <c r="BWN5" s="11"/>
      <c r="BWO5" s="11"/>
      <c r="BWP5" s="11"/>
      <c r="BWQ5" s="11"/>
      <c r="BWR5" s="11"/>
      <c r="BWS5" s="11"/>
      <c r="BWT5" s="11"/>
      <c r="BWU5" s="11"/>
      <c r="BWV5" s="11"/>
      <c r="BWW5" s="11"/>
      <c r="BWX5" s="11"/>
      <c r="BWY5" s="11"/>
      <c r="BWZ5" s="11"/>
      <c r="BXA5" s="11"/>
      <c r="BXB5" s="11"/>
    </row>
    <row r="6" spans="1:1978" s="11" customFormat="1" ht="25.5" customHeight="1">
      <c r="A6" s="307" t="s">
        <v>482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row>
    <row r="7" spans="1:1978" s="175" customFormat="1" ht="28.5" customHeight="1">
      <c r="A7" s="308" t="s">
        <v>509</v>
      </c>
      <c r="B7" s="308"/>
      <c r="C7" s="308"/>
      <c r="D7" s="308"/>
      <c r="E7" s="308"/>
      <c r="F7" s="308"/>
      <c r="G7" s="308"/>
      <c r="H7" s="308"/>
      <c r="I7" s="308"/>
      <c r="J7" s="308"/>
      <c r="K7" s="308"/>
      <c r="L7" s="291" t="s">
        <v>454</v>
      </c>
      <c r="M7" s="291"/>
      <c r="N7" s="291"/>
      <c r="O7" s="291"/>
      <c r="P7" s="291"/>
      <c r="Q7" s="291"/>
      <c r="R7" s="291"/>
      <c r="S7" s="291"/>
      <c r="T7" s="291"/>
      <c r="U7" s="291"/>
      <c r="V7" s="291"/>
      <c r="W7" s="291">
        <f>+'1. CONCERTACIÓN'!R8</f>
        <v>0</v>
      </c>
      <c r="X7" s="291"/>
      <c r="Y7" s="291" t="s">
        <v>521</v>
      </c>
      <c r="Z7" s="291"/>
      <c r="AA7" s="291"/>
      <c r="AB7" s="291"/>
      <c r="AC7" s="291"/>
      <c r="AD7" s="291"/>
      <c r="AE7" s="291"/>
      <c r="AF7" s="291"/>
      <c r="AG7" s="291"/>
      <c r="AH7" s="291"/>
      <c r="AI7" s="291"/>
      <c r="AJ7" s="291"/>
      <c r="AK7" s="291"/>
      <c r="AL7" s="174">
        <f>+'1. CONCERTACIÓN'!AF8</f>
        <v>0</v>
      </c>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c r="AIL7" s="11"/>
      <c r="AIM7" s="11"/>
      <c r="AIN7" s="11"/>
      <c r="AIO7" s="11"/>
      <c r="AIP7" s="11"/>
      <c r="AIQ7" s="11"/>
      <c r="AIR7" s="11"/>
      <c r="AIS7" s="11"/>
      <c r="AIT7" s="11"/>
      <c r="AIU7" s="11"/>
      <c r="AIV7" s="11"/>
      <c r="AIW7" s="11"/>
      <c r="AIX7" s="11"/>
      <c r="AIY7" s="11"/>
      <c r="AIZ7" s="11"/>
      <c r="AJA7" s="11"/>
      <c r="AJB7" s="11"/>
      <c r="AJC7" s="11"/>
      <c r="AJD7" s="11"/>
      <c r="AJE7" s="11"/>
      <c r="AJF7" s="11"/>
      <c r="AJG7" s="11"/>
      <c r="AJH7" s="11"/>
      <c r="AJI7" s="11"/>
      <c r="AJJ7" s="11"/>
      <c r="AJK7" s="11"/>
      <c r="AJL7" s="11"/>
      <c r="AJM7" s="11"/>
      <c r="AJN7" s="11"/>
      <c r="AJO7" s="11"/>
      <c r="AJP7" s="11"/>
      <c r="AJQ7" s="11"/>
      <c r="AJR7" s="11"/>
      <c r="AJS7" s="11"/>
      <c r="AJT7" s="11"/>
      <c r="AJU7" s="11"/>
      <c r="AJV7" s="11"/>
      <c r="AJW7" s="11"/>
      <c r="AJX7" s="11"/>
      <c r="AJY7" s="11"/>
      <c r="AJZ7" s="11"/>
      <c r="AKA7" s="11"/>
      <c r="AKB7" s="11"/>
      <c r="AKC7" s="11"/>
      <c r="AKD7" s="11"/>
      <c r="AKE7" s="11"/>
      <c r="AKF7" s="11"/>
      <c r="AKG7" s="11"/>
      <c r="AKH7" s="11"/>
      <c r="AKI7" s="11"/>
      <c r="AKJ7" s="11"/>
      <c r="AKK7" s="11"/>
      <c r="AKL7" s="11"/>
      <c r="AKM7" s="11"/>
      <c r="AKN7" s="11"/>
      <c r="AKO7" s="11"/>
      <c r="AKP7" s="11"/>
      <c r="AKQ7" s="11"/>
      <c r="AKR7" s="11"/>
      <c r="AKS7" s="11"/>
      <c r="AKT7" s="11"/>
      <c r="AKU7" s="11"/>
      <c r="AKV7" s="11"/>
      <c r="AKW7" s="11"/>
      <c r="AKX7" s="11"/>
      <c r="AKY7" s="11"/>
      <c r="AKZ7" s="11"/>
      <c r="ALA7" s="11"/>
      <c r="ALB7" s="11"/>
      <c r="ALC7" s="11"/>
      <c r="ALD7" s="11"/>
      <c r="ALE7" s="11"/>
      <c r="ALF7" s="11"/>
      <c r="ALG7" s="11"/>
      <c r="ALH7" s="11"/>
      <c r="ALI7" s="11"/>
      <c r="ALJ7" s="11"/>
      <c r="ALK7" s="11"/>
      <c r="ALL7" s="11"/>
      <c r="ALM7" s="11"/>
      <c r="ALN7" s="11"/>
      <c r="ALO7" s="11"/>
      <c r="ALP7" s="11"/>
      <c r="ALQ7" s="11"/>
      <c r="ALR7" s="11"/>
      <c r="ALS7" s="11"/>
      <c r="ALT7" s="11"/>
      <c r="ALU7" s="11"/>
      <c r="ALV7" s="11"/>
      <c r="ALW7" s="11"/>
      <c r="ALX7" s="11"/>
      <c r="ALY7" s="11"/>
      <c r="ALZ7" s="11"/>
      <c r="AMA7" s="11"/>
      <c r="AMB7" s="11"/>
      <c r="AMC7" s="11"/>
      <c r="AMD7" s="11"/>
      <c r="AME7" s="11"/>
      <c r="AMF7" s="11"/>
      <c r="AMG7" s="11"/>
      <c r="AMH7" s="11"/>
      <c r="AMI7" s="11"/>
      <c r="AMJ7" s="11"/>
      <c r="AMK7" s="11"/>
      <c r="AML7" s="11"/>
      <c r="AMM7" s="11"/>
      <c r="AMN7" s="11"/>
      <c r="AMO7" s="11"/>
      <c r="AMP7" s="11"/>
      <c r="AMQ7" s="11"/>
      <c r="AMR7" s="11"/>
      <c r="AMS7" s="11"/>
      <c r="AMT7" s="11"/>
      <c r="AMU7" s="11"/>
      <c r="AMV7" s="11"/>
      <c r="AMW7" s="11"/>
      <c r="AMX7" s="11"/>
      <c r="AMY7" s="11"/>
      <c r="AMZ7" s="11"/>
      <c r="ANA7" s="11"/>
      <c r="ANB7" s="11"/>
      <c r="ANC7" s="11"/>
      <c r="AND7" s="11"/>
      <c r="ANE7" s="11"/>
      <c r="ANF7" s="11"/>
      <c r="ANG7" s="11"/>
      <c r="ANH7" s="11"/>
      <c r="ANI7" s="11"/>
      <c r="ANJ7" s="11"/>
      <c r="ANK7" s="11"/>
      <c r="ANL7" s="11"/>
      <c r="ANM7" s="11"/>
      <c r="ANN7" s="11"/>
      <c r="ANO7" s="11"/>
      <c r="ANP7" s="11"/>
      <c r="ANQ7" s="11"/>
      <c r="ANR7" s="11"/>
      <c r="ANS7" s="11"/>
      <c r="ANT7" s="11"/>
      <c r="ANU7" s="11"/>
      <c r="ANV7" s="11"/>
      <c r="ANW7" s="11"/>
      <c r="ANX7" s="11"/>
      <c r="ANY7" s="11"/>
      <c r="ANZ7" s="11"/>
      <c r="AOA7" s="11"/>
      <c r="AOB7" s="11"/>
      <c r="AOC7" s="11"/>
      <c r="AOD7" s="11"/>
      <c r="AOE7" s="11"/>
      <c r="AOF7" s="11"/>
      <c r="AOG7" s="11"/>
      <c r="AOH7" s="11"/>
      <c r="AOI7" s="11"/>
      <c r="AOJ7" s="11"/>
      <c r="AOK7" s="11"/>
      <c r="AOL7" s="11"/>
      <c r="AOM7" s="11"/>
      <c r="AON7" s="11"/>
      <c r="AOO7" s="11"/>
      <c r="AOP7" s="11"/>
      <c r="AOQ7" s="11"/>
      <c r="AOR7" s="11"/>
      <c r="AOS7" s="11"/>
      <c r="AOT7" s="11"/>
      <c r="AOU7" s="11"/>
      <c r="AOV7" s="11"/>
      <c r="AOW7" s="11"/>
      <c r="AOX7" s="11"/>
      <c r="AOY7" s="11"/>
      <c r="AOZ7" s="11"/>
      <c r="APA7" s="11"/>
      <c r="APB7" s="11"/>
      <c r="APC7" s="11"/>
      <c r="APD7" s="11"/>
      <c r="APE7" s="11"/>
      <c r="APF7" s="11"/>
      <c r="APG7" s="11"/>
      <c r="APH7" s="11"/>
      <c r="API7" s="11"/>
      <c r="APJ7" s="11"/>
      <c r="APK7" s="11"/>
      <c r="APL7" s="11"/>
      <c r="APM7" s="11"/>
      <c r="APN7" s="11"/>
      <c r="APO7" s="11"/>
      <c r="APP7" s="11"/>
      <c r="APQ7" s="11"/>
      <c r="APR7" s="11"/>
      <c r="APS7" s="11"/>
      <c r="APT7" s="11"/>
      <c r="APU7" s="11"/>
      <c r="APV7" s="11"/>
      <c r="APW7" s="11"/>
      <c r="APX7" s="11"/>
      <c r="APY7" s="11"/>
      <c r="APZ7" s="11"/>
      <c r="AQA7" s="11"/>
      <c r="AQB7" s="11"/>
      <c r="AQC7" s="11"/>
      <c r="AQD7" s="11"/>
      <c r="AQE7" s="11"/>
      <c r="AQF7" s="11"/>
      <c r="AQG7" s="11"/>
      <c r="AQH7" s="11"/>
      <c r="AQI7" s="11"/>
      <c r="AQJ7" s="11"/>
      <c r="AQK7" s="11"/>
      <c r="AQL7" s="11"/>
      <c r="AQM7" s="11"/>
      <c r="AQN7" s="11"/>
      <c r="AQO7" s="11"/>
      <c r="AQP7" s="11"/>
      <c r="AQQ7" s="11"/>
      <c r="AQR7" s="11"/>
      <c r="AQS7" s="11"/>
      <c r="AQT7" s="11"/>
      <c r="AQU7" s="11"/>
      <c r="AQV7" s="11"/>
      <c r="AQW7" s="11"/>
      <c r="AQX7" s="11"/>
      <c r="AQY7" s="11"/>
      <c r="AQZ7" s="11"/>
      <c r="ARA7" s="11"/>
      <c r="ARB7" s="11"/>
      <c r="ARC7" s="11"/>
      <c r="ARD7" s="11"/>
      <c r="ARE7" s="11"/>
      <c r="ARF7" s="11"/>
      <c r="ARG7" s="11"/>
      <c r="ARH7" s="11"/>
      <c r="ARI7" s="11"/>
      <c r="ARJ7" s="11"/>
      <c r="ARK7" s="11"/>
      <c r="ARL7" s="11"/>
      <c r="ARM7" s="11"/>
      <c r="ARN7" s="11"/>
      <c r="ARO7" s="11"/>
      <c r="ARP7" s="11"/>
      <c r="ARQ7" s="11"/>
      <c r="ARR7" s="11"/>
      <c r="ARS7" s="11"/>
      <c r="ART7" s="11"/>
      <c r="ARU7" s="11"/>
      <c r="ARV7" s="11"/>
      <c r="ARW7" s="11"/>
      <c r="ARX7" s="11"/>
      <c r="ARY7" s="11"/>
      <c r="ARZ7" s="11"/>
      <c r="ASA7" s="11"/>
      <c r="ASB7" s="11"/>
      <c r="ASC7" s="11"/>
      <c r="ASD7" s="11"/>
      <c r="ASE7" s="11"/>
      <c r="ASF7" s="11"/>
      <c r="ASG7" s="11"/>
      <c r="ASH7" s="11"/>
      <c r="ASI7" s="11"/>
      <c r="ASJ7" s="11"/>
      <c r="ASK7" s="11"/>
      <c r="ASL7" s="11"/>
      <c r="ASM7" s="11"/>
      <c r="ASN7" s="11"/>
      <c r="ASO7" s="11"/>
      <c r="ASP7" s="11"/>
      <c r="ASQ7" s="11"/>
      <c r="ASR7" s="11"/>
      <c r="ASS7" s="11"/>
      <c r="AST7" s="11"/>
      <c r="ASU7" s="11"/>
      <c r="ASV7" s="11"/>
      <c r="ASW7" s="11"/>
      <c r="ASX7" s="11"/>
      <c r="ASY7" s="11"/>
      <c r="ASZ7" s="11"/>
      <c r="ATA7" s="11"/>
      <c r="ATB7" s="11"/>
      <c r="ATC7" s="11"/>
      <c r="ATD7" s="11"/>
      <c r="ATE7" s="11"/>
      <c r="ATF7" s="11"/>
      <c r="ATG7" s="11"/>
      <c r="ATH7" s="11"/>
      <c r="ATI7" s="11"/>
      <c r="ATJ7" s="11"/>
      <c r="ATK7" s="11"/>
      <c r="ATL7" s="11"/>
      <c r="ATM7" s="11"/>
      <c r="ATN7" s="11"/>
      <c r="ATO7" s="11"/>
      <c r="ATP7" s="11"/>
      <c r="ATQ7" s="11"/>
      <c r="ATR7" s="11"/>
      <c r="ATS7" s="11"/>
      <c r="ATT7" s="11"/>
      <c r="ATU7" s="11"/>
      <c r="ATV7" s="11"/>
      <c r="ATW7" s="11"/>
      <c r="ATX7" s="11"/>
      <c r="ATY7" s="11"/>
      <c r="ATZ7" s="11"/>
      <c r="AUA7" s="11"/>
      <c r="AUB7" s="11"/>
      <c r="AUC7" s="11"/>
      <c r="AUD7" s="11"/>
      <c r="AUE7" s="11"/>
      <c r="AUF7" s="11"/>
      <c r="AUG7" s="11"/>
      <c r="AUH7" s="11"/>
      <c r="AUI7" s="11"/>
      <c r="AUJ7" s="11"/>
      <c r="AUK7" s="11"/>
      <c r="AUL7" s="11"/>
      <c r="AUM7" s="11"/>
      <c r="AUN7" s="11"/>
      <c r="AUO7" s="11"/>
      <c r="AUP7" s="11"/>
      <c r="AUQ7" s="11"/>
      <c r="AUR7" s="11"/>
      <c r="AUS7" s="11"/>
      <c r="AUT7" s="11"/>
      <c r="AUU7" s="11"/>
      <c r="AUV7" s="11"/>
      <c r="AUW7" s="11"/>
      <c r="AUX7" s="11"/>
      <c r="AUY7" s="11"/>
      <c r="AUZ7" s="11"/>
      <c r="AVA7" s="11"/>
      <c r="AVB7" s="11"/>
      <c r="AVC7" s="11"/>
      <c r="AVD7" s="11"/>
      <c r="AVE7" s="11"/>
      <c r="AVF7" s="11"/>
      <c r="AVG7" s="11"/>
      <c r="AVH7" s="11"/>
      <c r="AVI7" s="11"/>
      <c r="AVJ7" s="11"/>
      <c r="AVK7" s="11"/>
      <c r="AVL7" s="11"/>
      <c r="AVM7" s="11"/>
      <c r="AVN7" s="11"/>
      <c r="AVO7" s="11"/>
      <c r="AVP7" s="11"/>
      <c r="AVQ7" s="11"/>
      <c r="AVR7" s="11"/>
      <c r="AVS7" s="11"/>
      <c r="AVT7" s="11"/>
      <c r="AVU7" s="11"/>
      <c r="AVV7" s="11"/>
      <c r="AVW7" s="11"/>
      <c r="AVX7" s="11"/>
      <c r="AVY7" s="11"/>
      <c r="AVZ7" s="11"/>
      <c r="AWA7" s="11"/>
      <c r="AWB7" s="11"/>
      <c r="AWC7" s="11"/>
      <c r="AWD7" s="11"/>
      <c r="AWE7" s="11"/>
      <c r="AWF7" s="11"/>
      <c r="AWG7" s="11"/>
      <c r="AWH7" s="11"/>
      <c r="AWI7" s="11"/>
      <c r="AWJ7" s="11"/>
      <c r="AWK7" s="11"/>
      <c r="AWL7" s="11"/>
      <c r="AWM7" s="11"/>
      <c r="AWN7" s="11"/>
      <c r="AWO7" s="11"/>
      <c r="AWP7" s="11"/>
      <c r="AWQ7" s="11"/>
      <c r="AWR7" s="11"/>
      <c r="AWS7" s="11"/>
      <c r="AWT7" s="11"/>
      <c r="AWU7" s="11"/>
      <c r="AWV7" s="11"/>
      <c r="AWW7" s="11"/>
      <c r="AWX7" s="11"/>
      <c r="AWY7" s="11"/>
      <c r="AWZ7" s="11"/>
      <c r="AXA7" s="11"/>
      <c r="AXB7" s="11"/>
      <c r="AXC7" s="11"/>
      <c r="AXD7" s="11"/>
      <c r="AXE7" s="11"/>
      <c r="AXF7" s="11"/>
      <c r="AXG7" s="11"/>
      <c r="AXH7" s="11"/>
      <c r="AXI7" s="11"/>
      <c r="AXJ7" s="11"/>
      <c r="AXK7" s="11"/>
      <c r="AXL7" s="11"/>
      <c r="AXM7" s="11"/>
      <c r="AXN7" s="11"/>
      <c r="AXO7" s="11"/>
      <c r="AXP7" s="11"/>
      <c r="AXQ7" s="11"/>
      <c r="AXR7" s="11"/>
      <c r="AXS7" s="11"/>
      <c r="AXT7" s="11"/>
      <c r="AXU7" s="11"/>
      <c r="AXV7" s="11"/>
      <c r="AXW7" s="11"/>
      <c r="AXX7" s="11"/>
      <c r="AXY7" s="11"/>
      <c r="AXZ7" s="11"/>
      <c r="AYA7" s="11"/>
      <c r="AYB7" s="11"/>
      <c r="AYC7" s="11"/>
      <c r="AYD7" s="11"/>
      <c r="AYE7" s="11"/>
      <c r="AYF7" s="11"/>
      <c r="AYG7" s="11"/>
      <c r="AYH7" s="11"/>
      <c r="AYI7" s="11"/>
      <c r="AYJ7" s="11"/>
      <c r="AYK7" s="11"/>
      <c r="AYL7" s="11"/>
      <c r="AYM7" s="11"/>
      <c r="AYN7" s="11"/>
      <c r="AYO7" s="11"/>
      <c r="AYP7" s="11"/>
      <c r="AYQ7" s="11"/>
      <c r="AYR7" s="11"/>
      <c r="AYS7" s="11"/>
      <c r="AYT7" s="11"/>
      <c r="AYU7" s="11"/>
      <c r="AYV7" s="11"/>
      <c r="AYW7" s="11"/>
      <c r="AYX7" s="11"/>
      <c r="AYY7" s="11"/>
      <c r="AYZ7" s="11"/>
      <c r="AZA7" s="11"/>
      <c r="AZB7" s="11"/>
      <c r="AZC7" s="11"/>
      <c r="AZD7" s="11"/>
      <c r="AZE7" s="11"/>
      <c r="AZF7" s="11"/>
      <c r="AZG7" s="11"/>
      <c r="AZH7" s="11"/>
      <c r="AZI7" s="11"/>
      <c r="AZJ7" s="11"/>
      <c r="AZK7" s="11"/>
      <c r="AZL7" s="11"/>
      <c r="AZM7" s="11"/>
      <c r="AZN7" s="11"/>
      <c r="AZO7" s="11"/>
      <c r="AZP7" s="11"/>
      <c r="AZQ7" s="11"/>
      <c r="AZR7" s="11"/>
      <c r="AZS7" s="11"/>
      <c r="AZT7" s="11"/>
      <c r="AZU7" s="11"/>
      <c r="AZV7" s="11"/>
      <c r="AZW7" s="11"/>
      <c r="AZX7" s="11"/>
      <c r="AZY7" s="11"/>
      <c r="AZZ7" s="11"/>
      <c r="BAA7" s="11"/>
      <c r="BAB7" s="11"/>
      <c r="BAC7" s="11"/>
      <c r="BAD7" s="11"/>
      <c r="BAE7" s="11"/>
      <c r="BAF7" s="11"/>
      <c r="BAG7" s="11"/>
      <c r="BAH7" s="11"/>
      <c r="BAI7" s="11"/>
      <c r="BAJ7" s="11"/>
      <c r="BAK7" s="11"/>
      <c r="BAL7" s="11"/>
      <c r="BAM7" s="11"/>
      <c r="BAN7" s="11"/>
      <c r="BAO7" s="11"/>
      <c r="BAP7" s="11"/>
      <c r="BAQ7" s="11"/>
      <c r="BAR7" s="11"/>
      <c r="BAS7" s="11"/>
      <c r="BAT7" s="11"/>
      <c r="BAU7" s="11"/>
      <c r="BAV7" s="11"/>
      <c r="BAW7" s="11"/>
      <c r="BAX7" s="11"/>
      <c r="BAY7" s="11"/>
      <c r="BAZ7" s="11"/>
      <c r="BBA7" s="11"/>
      <c r="BBB7" s="11"/>
      <c r="BBC7" s="11"/>
      <c r="BBD7" s="11"/>
      <c r="BBE7" s="11"/>
      <c r="BBF7" s="11"/>
      <c r="BBG7" s="11"/>
      <c r="BBH7" s="11"/>
      <c r="BBI7" s="11"/>
      <c r="BBJ7" s="11"/>
      <c r="BBK7" s="11"/>
      <c r="BBL7" s="11"/>
      <c r="BBM7" s="11"/>
      <c r="BBN7" s="11"/>
      <c r="BBO7" s="11"/>
      <c r="BBP7" s="11"/>
      <c r="BBQ7" s="11"/>
      <c r="BBR7" s="11"/>
      <c r="BBS7" s="11"/>
      <c r="BBT7" s="11"/>
      <c r="BBU7" s="11"/>
      <c r="BBV7" s="11"/>
      <c r="BBW7" s="11"/>
      <c r="BBX7" s="11"/>
      <c r="BBY7" s="11"/>
      <c r="BBZ7" s="11"/>
      <c r="BCA7" s="11"/>
      <c r="BCB7" s="11"/>
      <c r="BCC7" s="11"/>
      <c r="BCD7" s="11"/>
      <c r="BCE7" s="11"/>
      <c r="BCF7" s="11"/>
      <c r="BCG7" s="11"/>
      <c r="BCH7" s="11"/>
      <c r="BCI7" s="11"/>
      <c r="BCJ7" s="11"/>
      <c r="BCK7" s="11"/>
      <c r="BCL7" s="11"/>
      <c r="BCM7" s="11"/>
      <c r="BCN7" s="11"/>
      <c r="BCO7" s="11"/>
      <c r="BCP7" s="11"/>
      <c r="BCQ7" s="11"/>
      <c r="BCR7" s="11"/>
      <c r="BCS7" s="11"/>
      <c r="BCT7" s="11"/>
      <c r="BCU7" s="11"/>
      <c r="BCV7" s="11"/>
      <c r="BCW7" s="11"/>
      <c r="BCX7" s="11"/>
      <c r="BCY7" s="11"/>
      <c r="BCZ7" s="11"/>
      <c r="BDA7" s="11"/>
      <c r="BDB7" s="11"/>
      <c r="BDC7" s="11"/>
      <c r="BDD7" s="11"/>
      <c r="BDE7" s="11"/>
      <c r="BDF7" s="11"/>
      <c r="BDG7" s="11"/>
      <c r="BDH7" s="11"/>
      <c r="BDI7" s="11"/>
      <c r="BDJ7" s="11"/>
      <c r="BDK7" s="11"/>
      <c r="BDL7" s="11"/>
      <c r="BDM7" s="11"/>
      <c r="BDN7" s="11"/>
      <c r="BDO7" s="11"/>
      <c r="BDP7" s="11"/>
      <c r="BDQ7" s="11"/>
      <c r="BDR7" s="11"/>
      <c r="BDS7" s="11"/>
      <c r="BDT7" s="11"/>
      <c r="BDU7" s="11"/>
      <c r="BDV7" s="11"/>
      <c r="BDW7" s="11"/>
      <c r="BDX7" s="11"/>
      <c r="BDY7" s="11"/>
      <c r="BDZ7" s="11"/>
      <c r="BEA7" s="11"/>
      <c r="BEB7" s="11"/>
      <c r="BEC7" s="11"/>
      <c r="BED7" s="11"/>
      <c r="BEE7" s="11"/>
      <c r="BEF7" s="11"/>
      <c r="BEG7" s="11"/>
      <c r="BEH7" s="11"/>
      <c r="BEI7" s="11"/>
      <c r="BEJ7" s="11"/>
      <c r="BEK7" s="11"/>
      <c r="BEL7" s="11"/>
      <c r="BEM7" s="11"/>
      <c r="BEN7" s="11"/>
      <c r="BEO7" s="11"/>
      <c r="BEP7" s="11"/>
      <c r="BEQ7" s="11"/>
      <c r="BER7" s="11"/>
      <c r="BES7" s="11"/>
      <c r="BET7" s="11"/>
      <c r="BEU7" s="11"/>
      <c r="BEV7" s="11"/>
      <c r="BEW7" s="11"/>
      <c r="BEX7" s="11"/>
      <c r="BEY7" s="11"/>
      <c r="BEZ7" s="11"/>
      <c r="BFA7" s="11"/>
      <c r="BFB7" s="11"/>
      <c r="BFC7" s="11"/>
      <c r="BFD7" s="11"/>
      <c r="BFE7" s="11"/>
      <c r="BFF7" s="11"/>
      <c r="BFG7" s="11"/>
      <c r="BFH7" s="11"/>
      <c r="BFI7" s="11"/>
      <c r="BFJ7" s="11"/>
      <c r="BFK7" s="11"/>
      <c r="BFL7" s="11"/>
      <c r="BFM7" s="11"/>
      <c r="BFN7" s="11"/>
      <c r="BFO7" s="11"/>
      <c r="BFP7" s="11"/>
      <c r="BFQ7" s="11"/>
      <c r="BFR7" s="11"/>
      <c r="BFS7" s="11"/>
      <c r="BFT7" s="11"/>
      <c r="BFU7" s="11"/>
      <c r="BFV7" s="11"/>
      <c r="BFW7" s="11"/>
      <c r="BFX7" s="11"/>
      <c r="BFY7" s="11"/>
      <c r="BFZ7" s="11"/>
      <c r="BGA7" s="11"/>
      <c r="BGB7" s="11"/>
      <c r="BGC7" s="11"/>
      <c r="BGD7" s="11"/>
      <c r="BGE7" s="11"/>
      <c r="BGF7" s="11"/>
      <c r="BGG7" s="11"/>
      <c r="BGH7" s="11"/>
      <c r="BGI7" s="11"/>
      <c r="BGJ7" s="11"/>
      <c r="BGK7" s="11"/>
      <c r="BGL7" s="11"/>
      <c r="BGM7" s="11"/>
      <c r="BGN7" s="11"/>
      <c r="BGO7" s="11"/>
      <c r="BGP7" s="11"/>
      <c r="BGQ7" s="11"/>
      <c r="BGR7" s="11"/>
      <c r="BGS7" s="11"/>
      <c r="BGT7" s="11"/>
      <c r="BGU7" s="11"/>
      <c r="BGV7" s="11"/>
      <c r="BGW7" s="11"/>
      <c r="BGX7" s="11"/>
      <c r="BGY7" s="11"/>
      <c r="BGZ7" s="11"/>
      <c r="BHA7" s="11"/>
      <c r="BHB7" s="11"/>
      <c r="BHC7" s="11"/>
      <c r="BHD7" s="11"/>
      <c r="BHE7" s="11"/>
      <c r="BHF7" s="11"/>
      <c r="BHG7" s="11"/>
      <c r="BHH7" s="11"/>
      <c r="BHI7" s="11"/>
      <c r="BHJ7" s="11"/>
      <c r="BHK7" s="11"/>
      <c r="BHL7" s="11"/>
      <c r="BHM7" s="11"/>
      <c r="BHN7" s="11"/>
      <c r="BHO7" s="11"/>
      <c r="BHP7" s="11"/>
      <c r="BHQ7" s="11"/>
      <c r="BHR7" s="11"/>
      <c r="BHS7" s="11"/>
      <c r="BHT7" s="11"/>
      <c r="BHU7" s="11"/>
      <c r="BHV7" s="11"/>
      <c r="BHW7" s="11"/>
      <c r="BHX7" s="11"/>
      <c r="BHY7" s="11"/>
      <c r="BHZ7" s="11"/>
      <c r="BIA7" s="11"/>
      <c r="BIB7" s="11"/>
      <c r="BIC7" s="11"/>
      <c r="BID7" s="11"/>
      <c r="BIE7" s="11"/>
      <c r="BIF7" s="11"/>
      <c r="BIG7" s="11"/>
      <c r="BIH7" s="11"/>
      <c r="BII7" s="11"/>
      <c r="BIJ7" s="11"/>
      <c r="BIK7" s="11"/>
      <c r="BIL7" s="11"/>
      <c r="BIM7" s="11"/>
      <c r="BIN7" s="11"/>
      <c r="BIO7" s="11"/>
      <c r="BIP7" s="11"/>
      <c r="BIQ7" s="11"/>
      <c r="BIR7" s="11"/>
      <c r="BIS7" s="11"/>
      <c r="BIT7" s="11"/>
      <c r="BIU7" s="11"/>
      <c r="BIV7" s="11"/>
      <c r="BIW7" s="11"/>
      <c r="BIX7" s="11"/>
      <c r="BIY7" s="11"/>
      <c r="BIZ7" s="11"/>
      <c r="BJA7" s="11"/>
      <c r="BJB7" s="11"/>
      <c r="BJC7" s="11"/>
      <c r="BJD7" s="11"/>
      <c r="BJE7" s="11"/>
      <c r="BJF7" s="11"/>
      <c r="BJG7" s="11"/>
      <c r="BJH7" s="11"/>
      <c r="BJI7" s="11"/>
      <c r="BJJ7" s="11"/>
      <c r="BJK7" s="11"/>
      <c r="BJL7" s="11"/>
      <c r="BJM7" s="11"/>
      <c r="BJN7" s="11"/>
      <c r="BJO7" s="11"/>
      <c r="BJP7" s="11"/>
      <c r="BJQ7" s="11"/>
      <c r="BJR7" s="11"/>
      <c r="BJS7" s="11"/>
      <c r="BJT7" s="11"/>
      <c r="BJU7" s="11"/>
      <c r="BJV7" s="11"/>
      <c r="BJW7" s="11"/>
      <c r="BJX7" s="11"/>
      <c r="BJY7" s="11"/>
      <c r="BJZ7" s="11"/>
      <c r="BKA7" s="11"/>
      <c r="BKB7" s="11"/>
      <c r="BKC7" s="11"/>
      <c r="BKD7" s="11"/>
      <c r="BKE7" s="11"/>
      <c r="BKF7" s="11"/>
      <c r="BKG7" s="11"/>
      <c r="BKH7" s="11"/>
      <c r="BKI7" s="11"/>
      <c r="BKJ7" s="11"/>
      <c r="BKK7" s="11"/>
      <c r="BKL7" s="11"/>
      <c r="BKM7" s="11"/>
      <c r="BKN7" s="11"/>
      <c r="BKO7" s="11"/>
      <c r="BKP7" s="11"/>
      <c r="BKQ7" s="11"/>
      <c r="BKR7" s="11"/>
      <c r="BKS7" s="11"/>
      <c r="BKT7" s="11"/>
      <c r="BKU7" s="11"/>
      <c r="BKV7" s="11"/>
      <c r="BKW7" s="11"/>
      <c r="BKX7" s="11"/>
      <c r="BKY7" s="11"/>
      <c r="BKZ7" s="11"/>
      <c r="BLA7" s="11"/>
      <c r="BLB7" s="11"/>
      <c r="BLC7" s="11"/>
      <c r="BLD7" s="11"/>
      <c r="BLE7" s="11"/>
      <c r="BLF7" s="11"/>
      <c r="BLG7" s="11"/>
      <c r="BLH7" s="11"/>
      <c r="BLI7" s="11"/>
      <c r="BLJ7" s="11"/>
      <c r="BLK7" s="11"/>
      <c r="BLL7" s="11"/>
      <c r="BLM7" s="11"/>
      <c r="BLN7" s="11"/>
      <c r="BLO7" s="11"/>
      <c r="BLP7" s="11"/>
      <c r="BLQ7" s="11"/>
      <c r="BLR7" s="11"/>
      <c r="BLS7" s="11"/>
      <c r="BLT7" s="11"/>
      <c r="BLU7" s="11"/>
      <c r="BLV7" s="11"/>
      <c r="BLW7" s="11"/>
      <c r="BLX7" s="11"/>
      <c r="BLY7" s="11"/>
      <c r="BLZ7" s="11"/>
      <c r="BMA7" s="11"/>
      <c r="BMB7" s="11"/>
      <c r="BMC7" s="11"/>
      <c r="BMD7" s="11"/>
      <c r="BME7" s="11"/>
      <c r="BMF7" s="11"/>
      <c r="BMG7" s="11"/>
      <c r="BMH7" s="11"/>
      <c r="BMI7" s="11"/>
      <c r="BMJ7" s="11"/>
      <c r="BMK7" s="11"/>
      <c r="BML7" s="11"/>
      <c r="BMM7" s="11"/>
      <c r="BMN7" s="11"/>
      <c r="BMO7" s="11"/>
      <c r="BMP7" s="11"/>
      <c r="BMQ7" s="11"/>
      <c r="BMR7" s="11"/>
      <c r="BMS7" s="11"/>
      <c r="BMT7" s="11"/>
      <c r="BMU7" s="11"/>
      <c r="BMV7" s="11"/>
      <c r="BMW7" s="11"/>
      <c r="BMX7" s="11"/>
      <c r="BMY7" s="11"/>
      <c r="BMZ7" s="11"/>
      <c r="BNA7" s="11"/>
      <c r="BNB7" s="11"/>
      <c r="BNC7" s="11"/>
      <c r="BND7" s="11"/>
      <c r="BNE7" s="11"/>
      <c r="BNF7" s="11"/>
      <c r="BNG7" s="11"/>
      <c r="BNH7" s="11"/>
      <c r="BNI7" s="11"/>
      <c r="BNJ7" s="11"/>
      <c r="BNK7" s="11"/>
      <c r="BNL7" s="11"/>
      <c r="BNM7" s="11"/>
      <c r="BNN7" s="11"/>
      <c r="BNO7" s="11"/>
      <c r="BNP7" s="11"/>
      <c r="BNQ7" s="11"/>
      <c r="BNR7" s="11"/>
      <c r="BNS7" s="11"/>
      <c r="BNT7" s="11"/>
      <c r="BNU7" s="11"/>
      <c r="BNV7" s="11"/>
      <c r="BNW7" s="11"/>
      <c r="BNX7" s="11"/>
      <c r="BNY7" s="11"/>
      <c r="BNZ7" s="11"/>
      <c r="BOA7" s="11"/>
      <c r="BOB7" s="11"/>
      <c r="BOC7" s="11"/>
      <c r="BOD7" s="11"/>
      <c r="BOE7" s="11"/>
      <c r="BOF7" s="11"/>
      <c r="BOG7" s="11"/>
      <c r="BOH7" s="11"/>
      <c r="BOI7" s="11"/>
      <c r="BOJ7" s="11"/>
      <c r="BOK7" s="11"/>
      <c r="BOL7" s="11"/>
      <c r="BOM7" s="11"/>
      <c r="BON7" s="11"/>
      <c r="BOO7" s="11"/>
      <c r="BOP7" s="11"/>
      <c r="BOQ7" s="11"/>
      <c r="BOR7" s="11"/>
      <c r="BOS7" s="11"/>
      <c r="BOT7" s="11"/>
      <c r="BOU7" s="11"/>
      <c r="BOV7" s="11"/>
      <c r="BOW7" s="11"/>
      <c r="BOX7" s="11"/>
      <c r="BOY7" s="11"/>
      <c r="BOZ7" s="11"/>
      <c r="BPA7" s="11"/>
      <c r="BPB7" s="11"/>
      <c r="BPC7" s="11"/>
      <c r="BPD7" s="11"/>
      <c r="BPE7" s="11"/>
      <c r="BPF7" s="11"/>
      <c r="BPG7" s="11"/>
      <c r="BPH7" s="11"/>
      <c r="BPI7" s="11"/>
      <c r="BPJ7" s="11"/>
      <c r="BPK7" s="11"/>
      <c r="BPL7" s="11"/>
      <c r="BPM7" s="11"/>
      <c r="BPN7" s="11"/>
      <c r="BPO7" s="11"/>
      <c r="BPP7" s="11"/>
      <c r="BPQ7" s="11"/>
      <c r="BPR7" s="11"/>
      <c r="BPS7" s="11"/>
      <c r="BPT7" s="11"/>
      <c r="BPU7" s="11"/>
      <c r="BPV7" s="11"/>
      <c r="BPW7" s="11"/>
      <c r="BPX7" s="11"/>
      <c r="BPY7" s="11"/>
      <c r="BPZ7" s="11"/>
      <c r="BQA7" s="11"/>
      <c r="BQB7" s="11"/>
      <c r="BQC7" s="11"/>
      <c r="BQD7" s="11"/>
      <c r="BQE7" s="11"/>
      <c r="BQF7" s="11"/>
      <c r="BQG7" s="11"/>
      <c r="BQH7" s="11"/>
      <c r="BQI7" s="11"/>
      <c r="BQJ7" s="11"/>
      <c r="BQK7" s="11"/>
      <c r="BQL7" s="11"/>
      <c r="BQM7" s="11"/>
      <c r="BQN7" s="11"/>
      <c r="BQO7" s="11"/>
      <c r="BQP7" s="11"/>
      <c r="BQQ7" s="11"/>
      <c r="BQR7" s="11"/>
      <c r="BQS7" s="11"/>
      <c r="BQT7" s="11"/>
      <c r="BQU7" s="11"/>
      <c r="BQV7" s="11"/>
      <c r="BQW7" s="11"/>
      <c r="BQX7" s="11"/>
      <c r="BQY7" s="11"/>
      <c r="BQZ7" s="11"/>
      <c r="BRA7" s="11"/>
      <c r="BRB7" s="11"/>
      <c r="BRC7" s="11"/>
      <c r="BRD7" s="11"/>
      <c r="BRE7" s="11"/>
      <c r="BRF7" s="11"/>
      <c r="BRG7" s="11"/>
      <c r="BRH7" s="11"/>
      <c r="BRI7" s="11"/>
      <c r="BRJ7" s="11"/>
      <c r="BRK7" s="11"/>
      <c r="BRL7" s="11"/>
      <c r="BRM7" s="11"/>
      <c r="BRN7" s="11"/>
      <c r="BRO7" s="11"/>
      <c r="BRP7" s="11"/>
      <c r="BRQ7" s="11"/>
      <c r="BRR7" s="11"/>
      <c r="BRS7" s="11"/>
      <c r="BRT7" s="11"/>
      <c r="BRU7" s="11"/>
      <c r="BRV7" s="11"/>
      <c r="BRW7" s="11"/>
      <c r="BRX7" s="11"/>
      <c r="BRY7" s="11"/>
      <c r="BRZ7" s="11"/>
      <c r="BSA7" s="11"/>
      <c r="BSB7" s="11"/>
      <c r="BSC7" s="11"/>
      <c r="BSD7" s="11"/>
      <c r="BSE7" s="11"/>
      <c r="BSF7" s="11"/>
      <c r="BSG7" s="11"/>
      <c r="BSH7" s="11"/>
      <c r="BSI7" s="11"/>
      <c r="BSJ7" s="11"/>
      <c r="BSK7" s="11"/>
      <c r="BSL7" s="11"/>
      <c r="BSM7" s="11"/>
      <c r="BSN7" s="11"/>
      <c r="BSO7" s="11"/>
      <c r="BSP7" s="11"/>
      <c r="BSQ7" s="11"/>
      <c r="BSR7" s="11"/>
      <c r="BSS7" s="11"/>
      <c r="BST7" s="11"/>
      <c r="BSU7" s="11"/>
      <c r="BSV7" s="11"/>
      <c r="BSW7" s="11"/>
      <c r="BSX7" s="11"/>
      <c r="BSY7" s="11"/>
      <c r="BSZ7" s="11"/>
      <c r="BTA7" s="11"/>
      <c r="BTB7" s="11"/>
      <c r="BTC7" s="11"/>
      <c r="BTD7" s="11"/>
      <c r="BTE7" s="11"/>
      <c r="BTF7" s="11"/>
      <c r="BTG7" s="11"/>
      <c r="BTH7" s="11"/>
      <c r="BTI7" s="11"/>
      <c r="BTJ7" s="11"/>
      <c r="BTK7" s="11"/>
      <c r="BTL7" s="11"/>
      <c r="BTM7" s="11"/>
      <c r="BTN7" s="11"/>
      <c r="BTO7" s="11"/>
      <c r="BTP7" s="11"/>
      <c r="BTQ7" s="11"/>
      <c r="BTR7" s="11"/>
      <c r="BTS7" s="11"/>
      <c r="BTT7" s="11"/>
      <c r="BTU7" s="11"/>
      <c r="BTV7" s="11"/>
      <c r="BTW7" s="11"/>
      <c r="BTX7" s="11"/>
      <c r="BTY7" s="11"/>
      <c r="BTZ7" s="11"/>
      <c r="BUA7" s="11"/>
      <c r="BUB7" s="11"/>
      <c r="BUC7" s="11"/>
      <c r="BUD7" s="11"/>
      <c r="BUE7" s="11"/>
      <c r="BUF7" s="11"/>
      <c r="BUG7" s="11"/>
      <c r="BUH7" s="11"/>
      <c r="BUI7" s="11"/>
      <c r="BUJ7" s="11"/>
      <c r="BUK7" s="11"/>
      <c r="BUL7" s="11"/>
      <c r="BUM7" s="11"/>
      <c r="BUN7" s="11"/>
      <c r="BUO7" s="11"/>
      <c r="BUP7" s="11"/>
      <c r="BUQ7" s="11"/>
      <c r="BUR7" s="11"/>
      <c r="BUS7" s="11"/>
      <c r="BUT7" s="11"/>
      <c r="BUU7" s="11"/>
      <c r="BUV7" s="11"/>
      <c r="BUW7" s="11"/>
      <c r="BUX7" s="11"/>
      <c r="BUY7" s="11"/>
      <c r="BUZ7" s="11"/>
      <c r="BVA7" s="11"/>
      <c r="BVB7" s="11"/>
      <c r="BVC7" s="11"/>
      <c r="BVD7" s="11"/>
      <c r="BVE7" s="11"/>
      <c r="BVF7" s="11"/>
      <c r="BVG7" s="11"/>
      <c r="BVH7" s="11"/>
      <c r="BVI7" s="11"/>
      <c r="BVJ7" s="11"/>
      <c r="BVK7" s="11"/>
      <c r="BVL7" s="11"/>
      <c r="BVM7" s="11"/>
      <c r="BVN7" s="11"/>
      <c r="BVO7" s="11"/>
      <c r="BVP7" s="11"/>
      <c r="BVQ7" s="11"/>
      <c r="BVR7" s="11"/>
      <c r="BVS7" s="11"/>
      <c r="BVT7" s="11"/>
      <c r="BVU7" s="11"/>
      <c r="BVV7" s="11"/>
      <c r="BVW7" s="11"/>
      <c r="BVX7" s="11"/>
      <c r="BVY7" s="11"/>
      <c r="BVZ7" s="11"/>
      <c r="BWA7" s="11"/>
      <c r="BWB7" s="11"/>
      <c r="BWC7" s="11"/>
      <c r="BWD7" s="11"/>
      <c r="BWE7" s="11"/>
      <c r="BWF7" s="11"/>
      <c r="BWG7" s="11"/>
      <c r="BWH7" s="11"/>
      <c r="BWI7" s="11"/>
      <c r="BWJ7" s="11"/>
      <c r="BWK7" s="11"/>
      <c r="BWL7" s="11"/>
      <c r="BWM7" s="11"/>
      <c r="BWN7" s="11"/>
      <c r="BWO7" s="11"/>
      <c r="BWP7" s="11"/>
      <c r="BWQ7" s="11"/>
      <c r="BWR7" s="11"/>
      <c r="BWS7" s="11"/>
      <c r="BWT7" s="11"/>
      <c r="BWU7" s="11"/>
      <c r="BWV7" s="11"/>
      <c r="BWW7" s="11"/>
      <c r="BWX7" s="11"/>
      <c r="BWY7" s="11"/>
      <c r="BWZ7" s="11"/>
      <c r="BXA7" s="11"/>
      <c r="BXB7" s="11"/>
    </row>
    <row r="8" spans="1:1978" s="11" customFormat="1" ht="33" customHeight="1">
      <c r="A8" s="308" t="s">
        <v>510</v>
      </c>
      <c r="B8" s="308"/>
      <c r="C8" s="308"/>
      <c r="D8" s="308"/>
      <c r="E8" s="308"/>
      <c r="F8" s="308"/>
      <c r="G8" s="308"/>
      <c r="H8" s="308"/>
      <c r="I8" s="308"/>
      <c r="J8" s="298" t="s">
        <v>0</v>
      </c>
      <c r="K8" s="298"/>
      <c r="L8" s="314"/>
      <c r="M8" s="315"/>
      <c r="N8" s="315"/>
      <c r="O8" s="298" t="s">
        <v>1</v>
      </c>
      <c r="P8" s="298"/>
      <c r="Q8" s="309"/>
      <c r="R8" s="310"/>
      <c r="S8" s="310"/>
      <c r="T8" s="310"/>
      <c r="U8" s="291" t="s">
        <v>5</v>
      </c>
      <c r="V8" s="291"/>
      <c r="W8" s="291"/>
      <c r="X8" s="291"/>
      <c r="Y8" s="291"/>
      <c r="Z8" s="291"/>
      <c r="AA8" s="306">
        <f>IF((Q8-L8+1)=1,0,Q8-L8+1)</f>
        <v>0</v>
      </c>
      <c r="AB8" s="306"/>
      <c r="AC8" s="306"/>
      <c r="AD8" s="311" t="s">
        <v>512</v>
      </c>
      <c r="AE8" s="311"/>
      <c r="AF8" s="311"/>
      <c r="AG8" s="311"/>
      <c r="AH8" s="311"/>
      <c r="AI8" s="298">
        <f>+'1. CONCERTACIÓN'!AC9</f>
        <v>0</v>
      </c>
      <c r="AJ8" s="298"/>
      <c r="AK8" s="298"/>
      <c r="AL8" s="298"/>
    </row>
    <row r="9" spans="1:1978" s="11" customFormat="1" ht="33" customHeight="1">
      <c r="A9" s="308" t="s">
        <v>511</v>
      </c>
      <c r="B9" s="308"/>
      <c r="C9" s="308"/>
      <c r="D9" s="308"/>
      <c r="E9" s="308"/>
      <c r="F9" s="308"/>
      <c r="G9" s="308"/>
      <c r="H9" s="308"/>
      <c r="I9" s="308"/>
      <c r="J9" s="298" t="s">
        <v>197</v>
      </c>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row>
    <row r="10" spans="1:1978" s="11" customFormat="1" ht="26.25" customHeight="1">
      <c r="A10" s="292" t="s">
        <v>513</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row>
    <row r="11" spans="1:1978" s="11" customFormat="1" ht="26.25" customHeight="1">
      <c r="A11" s="176" t="s">
        <v>137</v>
      </c>
      <c r="B11" s="290" t="s">
        <v>67</v>
      </c>
      <c r="C11" s="290"/>
      <c r="D11" s="290"/>
      <c r="E11" s="290"/>
      <c r="F11" s="290"/>
      <c r="G11" s="290"/>
      <c r="H11" s="290"/>
      <c r="I11" s="290"/>
      <c r="J11" s="290"/>
      <c r="K11" s="290"/>
      <c r="L11" s="290"/>
      <c r="M11" s="290"/>
      <c r="N11" s="290"/>
      <c r="O11" s="301" t="s">
        <v>68</v>
      </c>
      <c r="P11" s="301"/>
      <c r="Q11" s="301"/>
      <c r="R11" s="301"/>
      <c r="S11" s="301"/>
      <c r="T11" s="301"/>
      <c r="U11" s="301"/>
      <c r="V11" s="301"/>
      <c r="W11" s="301"/>
      <c r="X11" s="301" t="s">
        <v>254</v>
      </c>
      <c r="Y11" s="301"/>
      <c r="Z11" s="301"/>
      <c r="AA11" s="301"/>
      <c r="AB11" s="290" t="s">
        <v>264</v>
      </c>
      <c r="AC11" s="290"/>
      <c r="AD11" s="290"/>
      <c r="AE11" s="290"/>
      <c r="AF11" s="290"/>
      <c r="AG11" s="290"/>
      <c r="AH11" s="290"/>
      <c r="AI11" s="290"/>
      <c r="AJ11" s="176" t="s">
        <v>8</v>
      </c>
      <c r="AK11" s="176" t="s">
        <v>10</v>
      </c>
      <c r="AL11" s="176" t="s">
        <v>11</v>
      </c>
    </row>
    <row r="12" spans="1:1978" s="11" customFormat="1" ht="18" customHeight="1">
      <c r="A12" s="293">
        <f>+'1. CONCERTACIÓN'!A13</f>
        <v>0</v>
      </c>
      <c r="B12" s="291">
        <f>+'1. CONCERTACIÓN'!F13</f>
        <v>0</v>
      </c>
      <c r="C12" s="291"/>
      <c r="D12" s="291"/>
      <c r="E12" s="291"/>
      <c r="F12" s="291"/>
      <c r="G12" s="291"/>
      <c r="H12" s="291"/>
      <c r="I12" s="291"/>
      <c r="J12" s="291"/>
      <c r="K12" s="291"/>
      <c r="L12" s="291"/>
      <c r="M12" s="291"/>
      <c r="N12" s="291"/>
      <c r="O12" s="303">
        <f>+'1. CONCERTACIÓN'!Y13</f>
        <v>0</v>
      </c>
      <c r="P12" s="303"/>
      <c r="Q12" s="303"/>
      <c r="R12" s="303"/>
      <c r="S12" s="303"/>
      <c r="T12" s="303"/>
      <c r="U12" s="303"/>
      <c r="V12" s="303"/>
      <c r="W12" s="303"/>
      <c r="X12" s="294">
        <f>+'1. CONCERTACIÓN'!N13</f>
        <v>0</v>
      </c>
      <c r="Y12" s="294"/>
      <c r="Z12" s="294"/>
      <c r="AA12" s="294"/>
      <c r="AB12" s="295"/>
      <c r="AC12" s="295"/>
      <c r="AD12" s="295"/>
      <c r="AE12" s="295"/>
      <c r="AF12" s="295"/>
      <c r="AG12" s="295"/>
      <c r="AH12" s="295"/>
      <c r="AI12" s="295"/>
      <c r="AJ12" s="296">
        <f>+'1. CONCERTACIÓN'!AF13</f>
        <v>0</v>
      </c>
      <c r="AK12" s="297"/>
      <c r="AL12" s="298">
        <f>(AJ12*AK12)</f>
        <v>0</v>
      </c>
    </row>
    <row r="13" spans="1:1978" s="11" customFormat="1" ht="18" customHeight="1">
      <c r="A13" s="293"/>
      <c r="B13" s="291"/>
      <c r="C13" s="291"/>
      <c r="D13" s="291"/>
      <c r="E13" s="291"/>
      <c r="F13" s="291"/>
      <c r="G13" s="291"/>
      <c r="H13" s="291"/>
      <c r="I13" s="291"/>
      <c r="J13" s="291"/>
      <c r="K13" s="291"/>
      <c r="L13" s="291"/>
      <c r="M13" s="291"/>
      <c r="N13" s="291"/>
      <c r="O13" s="303"/>
      <c r="P13" s="303"/>
      <c r="Q13" s="303"/>
      <c r="R13" s="303"/>
      <c r="S13" s="303"/>
      <c r="T13" s="303"/>
      <c r="U13" s="303"/>
      <c r="V13" s="303"/>
      <c r="W13" s="303"/>
      <c r="X13" s="294">
        <f>+'1. CONCERTACIÓN'!N14</f>
        <v>0</v>
      </c>
      <c r="Y13" s="294"/>
      <c r="Z13" s="294"/>
      <c r="AA13" s="294"/>
      <c r="AB13" s="295"/>
      <c r="AC13" s="295"/>
      <c r="AD13" s="295"/>
      <c r="AE13" s="295"/>
      <c r="AF13" s="295"/>
      <c r="AG13" s="295"/>
      <c r="AH13" s="295"/>
      <c r="AI13" s="295"/>
      <c r="AJ13" s="296"/>
      <c r="AK13" s="297"/>
      <c r="AL13" s="298"/>
    </row>
    <row r="14" spans="1:1978" s="11" customFormat="1" ht="18" customHeight="1">
      <c r="A14" s="293"/>
      <c r="B14" s="291"/>
      <c r="C14" s="291"/>
      <c r="D14" s="291"/>
      <c r="E14" s="291"/>
      <c r="F14" s="291"/>
      <c r="G14" s="291"/>
      <c r="H14" s="291"/>
      <c r="I14" s="291"/>
      <c r="J14" s="291"/>
      <c r="K14" s="291"/>
      <c r="L14" s="291"/>
      <c r="M14" s="291"/>
      <c r="N14" s="291"/>
      <c r="O14" s="303"/>
      <c r="P14" s="303"/>
      <c r="Q14" s="303"/>
      <c r="R14" s="303"/>
      <c r="S14" s="303"/>
      <c r="T14" s="303"/>
      <c r="U14" s="303"/>
      <c r="V14" s="303"/>
      <c r="W14" s="303"/>
      <c r="X14" s="294">
        <f>+'1. CONCERTACIÓN'!N15</f>
        <v>0</v>
      </c>
      <c r="Y14" s="294"/>
      <c r="Z14" s="294"/>
      <c r="AA14" s="294"/>
      <c r="AB14" s="295"/>
      <c r="AC14" s="295"/>
      <c r="AD14" s="295"/>
      <c r="AE14" s="295"/>
      <c r="AF14" s="295"/>
      <c r="AG14" s="295"/>
      <c r="AH14" s="295"/>
      <c r="AI14" s="295"/>
      <c r="AJ14" s="296"/>
      <c r="AK14" s="297"/>
      <c r="AL14" s="298"/>
    </row>
    <row r="15" spans="1:1978" s="11" customFormat="1" ht="18" customHeight="1">
      <c r="A15" s="293"/>
      <c r="B15" s="291"/>
      <c r="C15" s="291"/>
      <c r="D15" s="291"/>
      <c r="E15" s="291"/>
      <c r="F15" s="291"/>
      <c r="G15" s="291"/>
      <c r="H15" s="291"/>
      <c r="I15" s="291"/>
      <c r="J15" s="291"/>
      <c r="K15" s="291"/>
      <c r="L15" s="291"/>
      <c r="M15" s="291"/>
      <c r="N15" s="291"/>
      <c r="O15" s="303"/>
      <c r="P15" s="303"/>
      <c r="Q15" s="303"/>
      <c r="R15" s="303"/>
      <c r="S15" s="303"/>
      <c r="T15" s="303"/>
      <c r="U15" s="303"/>
      <c r="V15" s="303"/>
      <c r="W15" s="303"/>
      <c r="X15" s="294">
        <f>+'1. CONCERTACIÓN'!N16</f>
        <v>0</v>
      </c>
      <c r="Y15" s="294"/>
      <c r="Z15" s="294"/>
      <c r="AA15" s="294"/>
      <c r="AB15" s="295"/>
      <c r="AC15" s="295"/>
      <c r="AD15" s="295"/>
      <c r="AE15" s="295"/>
      <c r="AF15" s="295"/>
      <c r="AG15" s="295"/>
      <c r="AH15" s="295"/>
      <c r="AI15" s="295"/>
      <c r="AJ15" s="296"/>
      <c r="AK15" s="297"/>
      <c r="AL15" s="298"/>
    </row>
    <row r="16" spans="1:1978" s="11" customFormat="1" ht="18" customHeight="1">
      <c r="A16" s="293">
        <f>+'1. CONCERTACIÓN'!A17</f>
        <v>0</v>
      </c>
      <c r="B16" s="291">
        <f>+'1. CONCERTACIÓN'!F17</f>
        <v>0</v>
      </c>
      <c r="C16" s="291"/>
      <c r="D16" s="291"/>
      <c r="E16" s="291"/>
      <c r="F16" s="291"/>
      <c r="G16" s="291"/>
      <c r="H16" s="291"/>
      <c r="I16" s="291"/>
      <c r="J16" s="291"/>
      <c r="K16" s="291"/>
      <c r="L16" s="291"/>
      <c r="M16" s="291"/>
      <c r="N16" s="291"/>
      <c r="O16" s="303">
        <f>+'1. CONCERTACIÓN'!Y17</f>
        <v>0</v>
      </c>
      <c r="P16" s="303"/>
      <c r="Q16" s="303"/>
      <c r="R16" s="303"/>
      <c r="S16" s="303"/>
      <c r="T16" s="303"/>
      <c r="U16" s="303"/>
      <c r="V16" s="303"/>
      <c r="W16" s="303"/>
      <c r="X16" s="294">
        <f>+'1. CONCERTACIÓN'!N17</f>
        <v>0</v>
      </c>
      <c r="Y16" s="294"/>
      <c r="Z16" s="294"/>
      <c r="AA16" s="294"/>
      <c r="AB16" s="295"/>
      <c r="AC16" s="295"/>
      <c r="AD16" s="295"/>
      <c r="AE16" s="295"/>
      <c r="AF16" s="295"/>
      <c r="AG16" s="295"/>
      <c r="AH16" s="295"/>
      <c r="AI16" s="295"/>
      <c r="AJ16" s="289">
        <f>+'1. CONCERTACIÓN'!AF17</f>
        <v>0</v>
      </c>
      <c r="AK16" s="297"/>
      <c r="AL16" s="298">
        <f>(AJ16*AK16)</f>
        <v>0</v>
      </c>
    </row>
    <row r="17" spans="1:38" s="11" customFormat="1" ht="18" customHeight="1">
      <c r="A17" s="293"/>
      <c r="B17" s="291"/>
      <c r="C17" s="291"/>
      <c r="D17" s="291"/>
      <c r="E17" s="291"/>
      <c r="F17" s="291"/>
      <c r="G17" s="291"/>
      <c r="H17" s="291"/>
      <c r="I17" s="291"/>
      <c r="J17" s="291"/>
      <c r="K17" s="291"/>
      <c r="L17" s="291"/>
      <c r="M17" s="291"/>
      <c r="N17" s="291"/>
      <c r="O17" s="303">
        <f>+'1. CONCERTACIÓN'!Y24</f>
        <v>0</v>
      </c>
      <c r="P17" s="303"/>
      <c r="Q17" s="303"/>
      <c r="R17" s="303"/>
      <c r="S17" s="303"/>
      <c r="T17" s="303"/>
      <c r="U17" s="303"/>
      <c r="V17" s="303"/>
      <c r="W17" s="303"/>
      <c r="X17" s="294">
        <f>+'1. CONCERTACIÓN'!N18</f>
        <v>0</v>
      </c>
      <c r="Y17" s="294"/>
      <c r="Z17" s="294"/>
      <c r="AA17" s="294"/>
      <c r="AB17" s="295"/>
      <c r="AC17" s="295"/>
      <c r="AD17" s="295"/>
      <c r="AE17" s="295"/>
      <c r="AF17" s="295"/>
      <c r="AG17" s="295"/>
      <c r="AH17" s="295"/>
      <c r="AI17" s="295"/>
      <c r="AJ17" s="289"/>
      <c r="AK17" s="297"/>
      <c r="AL17" s="298"/>
    </row>
    <row r="18" spans="1:38" s="11" customFormat="1" ht="18" customHeight="1">
      <c r="A18" s="293"/>
      <c r="B18" s="291"/>
      <c r="C18" s="291"/>
      <c r="D18" s="291"/>
      <c r="E18" s="291"/>
      <c r="F18" s="291"/>
      <c r="G18" s="291"/>
      <c r="H18" s="291"/>
      <c r="I18" s="291"/>
      <c r="J18" s="291"/>
      <c r="K18" s="291"/>
      <c r="L18" s="291"/>
      <c r="M18" s="291"/>
      <c r="N18" s="291"/>
      <c r="O18" s="303">
        <f>+'1. CONCERTACIÓN'!Y25</f>
        <v>0</v>
      </c>
      <c r="P18" s="303"/>
      <c r="Q18" s="303"/>
      <c r="R18" s="303"/>
      <c r="S18" s="303"/>
      <c r="T18" s="303"/>
      <c r="U18" s="303"/>
      <c r="V18" s="303"/>
      <c r="W18" s="303"/>
      <c r="X18" s="294">
        <f>+'1. CONCERTACIÓN'!N19</f>
        <v>0</v>
      </c>
      <c r="Y18" s="294"/>
      <c r="Z18" s="294"/>
      <c r="AA18" s="294"/>
      <c r="AB18" s="295"/>
      <c r="AC18" s="295"/>
      <c r="AD18" s="295"/>
      <c r="AE18" s="295"/>
      <c r="AF18" s="295"/>
      <c r="AG18" s="295"/>
      <c r="AH18" s="295"/>
      <c r="AI18" s="295"/>
      <c r="AJ18" s="289"/>
      <c r="AK18" s="297"/>
      <c r="AL18" s="298"/>
    </row>
    <row r="19" spans="1:38" s="11" customFormat="1" ht="18" customHeight="1">
      <c r="A19" s="293"/>
      <c r="B19" s="291"/>
      <c r="C19" s="291"/>
      <c r="D19" s="291"/>
      <c r="E19" s="291"/>
      <c r="F19" s="291"/>
      <c r="G19" s="291"/>
      <c r="H19" s="291"/>
      <c r="I19" s="291"/>
      <c r="J19" s="291"/>
      <c r="K19" s="291"/>
      <c r="L19" s="291"/>
      <c r="M19" s="291"/>
      <c r="N19" s="291"/>
      <c r="O19" s="303"/>
      <c r="P19" s="303"/>
      <c r="Q19" s="303"/>
      <c r="R19" s="303"/>
      <c r="S19" s="303"/>
      <c r="T19" s="303"/>
      <c r="U19" s="303"/>
      <c r="V19" s="303"/>
      <c r="W19" s="303"/>
      <c r="X19" s="294">
        <f>+'1. CONCERTACIÓN'!N20</f>
        <v>0</v>
      </c>
      <c r="Y19" s="294"/>
      <c r="Z19" s="294"/>
      <c r="AA19" s="294"/>
      <c r="AB19" s="295"/>
      <c r="AC19" s="295"/>
      <c r="AD19" s="295"/>
      <c r="AE19" s="295"/>
      <c r="AF19" s="295"/>
      <c r="AG19" s="295"/>
      <c r="AH19" s="295"/>
      <c r="AI19" s="295"/>
      <c r="AJ19" s="289"/>
      <c r="AK19" s="297"/>
      <c r="AL19" s="298"/>
    </row>
    <row r="20" spans="1:38" s="11" customFormat="1" ht="18" customHeight="1">
      <c r="A20" s="293">
        <f>+'1. CONCERTACIÓN'!A21</f>
        <v>0</v>
      </c>
      <c r="B20" s="291">
        <f>+'1. CONCERTACIÓN'!F21</f>
        <v>0</v>
      </c>
      <c r="C20" s="291"/>
      <c r="D20" s="291"/>
      <c r="E20" s="291"/>
      <c r="F20" s="291"/>
      <c r="G20" s="291"/>
      <c r="H20" s="291"/>
      <c r="I20" s="291"/>
      <c r="J20" s="291"/>
      <c r="K20" s="291"/>
      <c r="L20" s="291"/>
      <c r="M20" s="291"/>
      <c r="N20" s="291"/>
      <c r="O20" s="303">
        <f>+'1. CONCERTACIÓN'!Y21</f>
        <v>0</v>
      </c>
      <c r="P20" s="303"/>
      <c r="Q20" s="303"/>
      <c r="R20" s="303"/>
      <c r="S20" s="303"/>
      <c r="T20" s="303"/>
      <c r="U20" s="303"/>
      <c r="V20" s="303"/>
      <c r="W20" s="303"/>
      <c r="X20" s="294">
        <f>+'1. CONCERTACIÓN'!N21</f>
        <v>0</v>
      </c>
      <c r="Y20" s="294"/>
      <c r="Z20" s="294"/>
      <c r="AA20" s="294"/>
      <c r="AB20" s="295"/>
      <c r="AC20" s="295"/>
      <c r="AD20" s="295"/>
      <c r="AE20" s="295"/>
      <c r="AF20" s="295"/>
      <c r="AG20" s="295"/>
      <c r="AH20" s="295"/>
      <c r="AI20" s="295"/>
      <c r="AJ20" s="289">
        <f>+'1. CONCERTACIÓN'!AF21</f>
        <v>0</v>
      </c>
      <c r="AK20" s="297"/>
      <c r="AL20" s="298">
        <f>(AJ20*AK20)</f>
        <v>0</v>
      </c>
    </row>
    <row r="21" spans="1:38" s="11" customFormat="1" ht="18" customHeight="1">
      <c r="A21" s="293"/>
      <c r="B21" s="291"/>
      <c r="C21" s="291"/>
      <c r="D21" s="291"/>
      <c r="E21" s="291"/>
      <c r="F21" s="291"/>
      <c r="G21" s="291"/>
      <c r="H21" s="291"/>
      <c r="I21" s="291"/>
      <c r="J21" s="291"/>
      <c r="K21" s="291"/>
      <c r="L21" s="291"/>
      <c r="M21" s="291"/>
      <c r="N21" s="291"/>
      <c r="O21" s="303"/>
      <c r="P21" s="303"/>
      <c r="Q21" s="303"/>
      <c r="R21" s="303"/>
      <c r="S21" s="303"/>
      <c r="T21" s="303"/>
      <c r="U21" s="303"/>
      <c r="V21" s="303"/>
      <c r="W21" s="303"/>
      <c r="X21" s="294">
        <f>+'1. CONCERTACIÓN'!N22</f>
        <v>0</v>
      </c>
      <c r="Y21" s="294"/>
      <c r="Z21" s="294"/>
      <c r="AA21" s="294"/>
      <c r="AB21" s="295"/>
      <c r="AC21" s="295"/>
      <c r="AD21" s="295"/>
      <c r="AE21" s="295"/>
      <c r="AF21" s="295"/>
      <c r="AG21" s="295"/>
      <c r="AH21" s="295"/>
      <c r="AI21" s="295"/>
      <c r="AJ21" s="289"/>
      <c r="AK21" s="297"/>
      <c r="AL21" s="298"/>
    </row>
    <row r="22" spans="1:38" s="11" customFormat="1" ht="18" customHeight="1">
      <c r="A22" s="293"/>
      <c r="B22" s="291"/>
      <c r="C22" s="291"/>
      <c r="D22" s="291"/>
      <c r="E22" s="291"/>
      <c r="F22" s="291"/>
      <c r="G22" s="291"/>
      <c r="H22" s="291"/>
      <c r="I22" s="291"/>
      <c r="J22" s="291"/>
      <c r="K22" s="291"/>
      <c r="L22" s="291"/>
      <c r="M22" s="291"/>
      <c r="N22" s="291"/>
      <c r="O22" s="303"/>
      <c r="P22" s="303"/>
      <c r="Q22" s="303"/>
      <c r="R22" s="303"/>
      <c r="S22" s="303"/>
      <c r="T22" s="303"/>
      <c r="U22" s="303"/>
      <c r="V22" s="303"/>
      <c r="W22" s="303"/>
      <c r="X22" s="294">
        <f>+'1. CONCERTACIÓN'!N23</f>
        <v>0</v>
      </c>
      <c r="Y22" s="294"/>
      <c r="Z22" s="294"/>
      <c r="AA22" s="294"/>
      <c r="AB22" s="295"/>
      <c r="AC22" s="295"/>
      <c r="AD22" s="295"/>
      <c r="AE22" s="295"/>
      <c r="AF22" s="295"/>
      <c r="AG22" s="295"/>
      <c r="AH22" s="295"/>
      <c r="AI22" s="295"/>
      <c r="AJ22" s="289"/>
      <c r="AK22" s="297"/>
      <c r="AL22" s="298"/>
    </row>
    <row r="23" spans="1:38" s="11" customFormat="1" ht="18" customHeight="1">
      <c r="A23" s="293"/>
      <c r="B23" s="291"/>
      <c r="C23" s="291"/>
      <c r="D23" s="291"/>
      <c r="E23" s="291"/>
      <c r="F23" s="291"/>
      <c r="G23" s="291"/>
      <c r="H23" s="291"/>
      <c r="I23" s="291"/>
      <c r="J23" s="291"/>
      <c r="K23" s="291"/>
      <c r="L23" s="291"/>
      <c r="M23" s="291"/>
      <c r="N23" s="291"/>
      <c r="O23" s="303"/>
      <c r="P23" s="303"/>
      <c r="Q23" s="303"/>
      <c r="R23" s="303"/>
      <c r="S23" s="303"/>
      <c r="T23" s="303"/>
      <c r="U23" s="303"/>
      <c r="V23" s="303"/>
      <c r="W23" s="303"/>
      <c r="X23" s="294">
        <f>+'1. CONCERTACIÓN'!N24</f>
        <v>0</v>
      </c>
      <c r="Y23" s="294"/>
      <c r="Z23" s="294"/>
      <c r="AA23" s="294"/>
      <c r="AB23" s="295"/>
      <c r="AC23" s="295"/>
      <c r="AD23" s="295"/>
      <c r="AE23" s="295"/>
      <c r="AF23" s="295"/>
      <c r="AG23" s="295"/>
      <c r="AH23" s="295"/>
      <c r="AI23" s="295"/>
      <c r="AJ23" s="289"/>
      <c r="AK23" s="297"/>
      <c r="AL23" s="298"/>
    </row>
    <row r="24" spans="1:38" s="11" customFormat="1" ht="18" customHeight="1">
      <c r="A24" s="293">
        <f>+'1. CONCERTACIÓN'!A25</f>
        <v>0</v>
      </c>
      <c r="B24" s="291">
        <f>+'1. CONCERTACIÓN'!F25</f>
        <v>0</v>
      </c>
      <c r="C24" s="291"/>
      <c r="D24" s="291"/>
      <c r="E24" s="291"/>
      <c r="F24" s="291"/>
      <c r="G24" s="291"/>
      <c r="H24" s="291"/>
      <c r="I24" s="291"/>
      <c r="J24" s="291"/>
      <c r="K24" s="291"/>
      <c r="L24" s="291"/>
      <c r="M24" s="291"/>
      <c r="N24" s="291"/>
      <c r="O24" s="303">
        <f>+'1. CONCERTACIÓN'!Y25</f>
        <v>0</v>
      </c>
      <c r="P24" s="303"/>
      <c r="Q24" s="303"/>
      <c r="R24" s="303"/>
      <c r="S24" s="303"/>
      <c r="T24" s="303"/>
      <c r="U24" s="303"/>
      <c r="V24" s="303"/>
      <c r="W24" s="303"/>
      <c r="X24" s="294">
        <f>+'1. CONCERTACIÓN'!N25</f>
        <v>0</v>
      </c>
      <c r="Y24" s="294"/>
      <c r="Z24" s="294"/>
      <c r="AA24" s="294"/>
      <c r="AB24" s="295"/>
      <c r="AC24" s="295"/>
      <c r="AD24" s="295"/>
      <c r="AE24" s="295"/>
      <c r="AF24" s="295"/>
      <c r="AG24" s="295"/>
      <c r="AH24" s="295"/>
      <c r="AI24" s="295"/>
      <c r="AJ24" s="289">
        <f>+'1. CONCERTACIÓN'!AF25</f>
        <v>0</v>
      </c>
      <c r="AK24" s="297"/>
      <c r="AL24" s="298">
        <f>(AJ24*AK24)</f>
        <v>0</v>
      </c>
    </row>
    <row r="25" spans="1:38" s="11" customFormat="1" ht="18" customHeight="1">
      <c r="A25" s="293"/>
      <c r="B25" s="291"/>
      <c r="C25" s="291"/>
      <c r="D25" s="291"/>
      <c r="E25" s="291"/>
      <c r="F25" s="291"/>
      <c r="G25" s="291"/>
      <c r="H25" s="291"/>
      <c r="I25" s="291"/>
      <c r="J25" s="291"/>
      <c r="K25" s="291"/>
      <c r="L25" s="291"/>
      <c r="M25" s="291"/>
      <c r="N25" s="291"/>
      <c r="O25" s="303"/>
      <c r="P25" s="303"/>
      <c r="Q25" s="303"/>
      <c r="R25" s="303"/>
      <c r="S25" s="303"/>
      <c r="T25" s="303"/>
      <c r="U25" s="303"/>
      <c r="V25" s="303"/>
      <c r="W25" s="303"/>
      <c r="X25" s="294">
        <f>+'1. CONCERTACIÓN'!N26</f>
        <v>0</v>
      </c>
      <c r="Y25" s="294"/>
      <c r="Z25" s="294"/>
      <c r="AA25" s="294"/>
      <c r="AB25" s="295"/>
      <c r="AC25" s="295"/>
      <c r="AD25" s="295"/>
      <c r="AE25" s="295"/>
      <c r="AF25" s="295"/>
      <c r="AG25" s="295"/>
      <c r="AH25" s="295"/>
      <c r="AI25" s="295"/>
      <c r="AJ25" s="289"/>
      <c r="AK25" s="297"/>
      <c r="AL25" s="298"/>
    </row>
    <row r="26" spans="1:38" s="11" customFormat="1" ht="18" customHeight="1">
      <c r="A26" s="293"/>
      <c r="B26" s="291"/>
      <c r="C26" s="291"/>
      <c r="D26" s="291"/>
      <c r="E26" s="291"/>
      <c r="F26" s="291"/>
      <c r="G26" s="291"/>
      <c r="H26" s="291"/>
      <c r="I26" s="291"/>
      <c r="J26" s="291"/>
      <c r="K26" s="291"/>
      <c r="L26" s="291"/>
      <c r="M26" s="291"/>
      <c r="N26" s="291"/>
      <c r="O26" s="303"/>
      <c r="P26" s="303"/>
      <c r="Q26" s="303"/>
      <c r="R26" s="303"/>
      <c r="S26" s="303"/>
      <c r="T26" s="303"/>
      <c r="U26" s="303"/>
      <c r="V26" s="303"/>
      <c r="W26" s="303"/>
      <c r="X26" s="294">
        <f>+'1. CONCERTACIÓN'!N27</f>
        <v>0</v>
      </c>
      <c r="Y26" s="294"/>
      <c r="Z26" s="294"/>
      <c r="AA26" s="294"/>
      <c r="AB26" s="295"/>
      <c r="AC26" s="295"/>
      <c r="AD26" s="295"/>
      <c r="AE26" s="295"/>
      <c r="AF26" s="295"/>
      <c r="AG26" s="295"/>
      <c r="AH26" s="295"/>
      <c r="AI26" s="295"/>
      <c r="AJ26" s="289"/>
      <c r="AK26" s="297"/>
      <c r="AL26" s="298"/>
    </row>
    <row r="27" spans="1:38" s="11" customFormat="1" ht="18" customHeight="1">
      <c r="A27" s="293"/>
      <c r="B27" s="291"/>
      <c r="C27" s="291"/>
      <c r="D27" s="291"/>
      <c r="E27" s="291"/>
      <c r="F27" s="291"/>
      <c r="G27" s="291"/>
      <c r="H27" s="291"/>
      <c r="I27" s="291"/>
      <c r="J27" s="291"/>
      <c r="K27" s="291"/>
      <c r="L27" s="291"/>
      <c r="M27" s="291"/>
      <c r="N27" s="291"/>
      <c r="O27" s="303"/>
      <c r="P27" s="303"/>
      <c r="Q27" s="303"/>
      <c r="R27" s="303"/>
      <c r="S27" s="303"/>
      <c r="T27" s="303"/>
      <c r="U27" s="303"/>
      <c r="V27" s="303"/>
      <c r="W27" s="303"/>
      <c r="X27" s="294">
        <f>+'1. CONCERTACIÓN'!N28</f>
        <v>0</v>
      </c>
      <c r="Y27" s="294"/>
      <c r="Z27" s="294"/>
      <c r="AA27" s="294"/>
      <c r="AB27" s="295"/>
      <c r="AC27" s="295"/>
      <c r="AD27" s="295"/>
      <c r="AE27" s="295"/>
      <c r="AF27" s="295"/>
      <c r="AG27" s="295"/>
      <c r="AH27" s="295"/>
      <c r="AI27" s="295"/>
      <c r="AJ27" s="289"/>
      <c r="AK27" s="297"/>
      <c r="AL27" s="298"/>
    </row>
    <row r="28" spans="1:38" s="11" customFormat="1" ht="18" customHeight="1">
      <c r="A28" s="293">
        <f>+'1. CONCERTACIÓN'!A29</f>
        <v>0</v>
      </c>
      <c r="B28" s="291">
        <f>+'1. CONCERTACIÓN'!F29</f>
        <v>0</v>
      </c>
      <c r="C28" s="291"/>
      <c r="D28" s="291"/>
      <c r="E28" s="291"/>
      <c r="F28" s="291"/>
      <c r="G28" s="291"/>
      <c r="H28" s="291"/>
      <c r="I28" s="291"/>
      <c r="J28" s="291"/>
      <c r="K28" s="291"/>
      <c r="L28" s="291"/>
      <c r="M28" s="291"/>
      <c r="N28" s="291"/>
      <c r="O28" s="303">
        <f>+'1. CONCERTACIÓN'!Y29</f>
        <v>0</v>
      </c>
      <c r="P28" s="303"/>
      <c r="Q28" s="303"/>
      <c r="R28" s="303"/>
      <c r="S28" s="303"/>
      <c r="T28" s="303"/>
      <c r="U28" s="303"/>
      <c r="V28" s="303"/>
      <c r="W28" s="303"/>
      <c r="X28" s="294">
        <f>+'1. CONCERTACIÓN'!N29</f>
        <v>0</v>
      </c>
      <c r="Y28" s="294"/>
      <c r="Z28" s="294"/>
      <c r="AA28" s="294"/>
      <c r="AB28" s="295"/>
      <c r="AC28" s="295"/>
      <c r="AD28" s="295"/>
      <c r="AE28" s="295"/>
      <c r="AF28" s="295"/>
      <c r="AG28" s="295"/>
      <c r="AH28" s="295"/>
      <c r="AI28" s="295"/>
      <c r="AJ28" s="289">
        <f>+'1. CONCERTACIÓN'!AF29</f>
        <v>0</v>
      </c>
      <c r="AK28" s="297"/>
      <c r="AL28" s="298">
        <f>(AJ28*AK28)</f>
        <v>0</v>
      </c>
    </row>
    <row r="29" spans="1:38" s="11" customFormat="1" ht="18" customHeight="1">
      <c r="A29" s="293"/>
      <c r="B29" s="291"/>
      <c r="C29" s="291"/>
      <c r="D29" s="291"/>
      <c r="E29" s="291"/>
      <c r="F29" s="291"/>
      <c r="G29" s="291"/>
      <c r="H29" s="291"/>
      <c r="I29" s="291"/>
      <c r="J29" s="291"/>
      <c r="K29" s="291"/>
      <c r="L29" s="291"/>
      <c r="M29" s="291"/>
      <c r="N29" s="291"/>
      <c r="O29" s="303"/>
      <c r="P29" s="303"/>
      <c r="Q29" s="303"/>
      <c r="R29" s="303"/>
      <c r="S29" s="303"/>
      <c r="T29" s="303"/>
      <c r="U29" s="303"/>
      <c r="V29" s="303"/>
      <c r="W29" s="303"/>
      <c r="X29" s="294">
        <f>+'1. CONCERTACIÓN'!N30</f>
        <v>0</v>
      </c>
      <c r="Y29" s="294"/>
      <c r="Z29" s="294"/>
      <c r="AA29" s="294"/>
      <c r="AB29" s="295"/>
      <c r="AC29" s="295"/>
      <c r="AD29" s="295"/>
      <c r="AE29" s="295"/>
      <c r="AF29" s="295"/>
      <c r="AG29" s="295"/>
      <c r="AH29" s="295"/>
      <c r="AI29" s="295"/>
      <c r="AJ29" s="289"/>
      <c r="AK29" s="297"/>
      <c r="AL29" s="298"/>
    </row>
    <row r="30" spans="1:38" s="11" customFormat="1" ht="18" customHeight="1">
      <c r="A30" s="293"/>
      <c r="B30" s="291"/>
      <c r="C30" s="291"/>
      <c r="D30" s="291"/>
      <c r="E30" s="291"/>
      <c r="F30" s="291"/>
      <c r="G30" s="291"/>
      <c r="H30" s="291"/>
      <c r="I30" s="291"/>
      <c r="J30" s="291"/>
      <c r="K30" s="291"/>
      <c r="L30" s="291"/>
      <c r="M30" s="291"/>
      <c r="N30" s="291"/>
      <c r="O30" s="303"/>
      <c r="P30" s="303"/>
      <c r="Q30" s="303"/>
      <c r="R30" s="303"/>
      <c r="S30" s="303"/>
      <c r="T30" s="303"/>
      <c r="U30" s="303"/>
      <c r="V30" s="303"/>
      <c r="W30" s="303"/>
      <c r="X30" s="294">
        <f>+'1. CONCERTACIÓN'!N31</f>
        <v>0</v>
      </c>
      <c r="Y30" s="294"/>
      <c r="Z30" s="294"/>
      <c r="AA30" s="294"/>
      <c r="AB30" s="295"/>
      <c r="AC30" s="295"/>
      <c r="AD30" s="295"/>
      <c r="AE30" s="295"/>
      <c r="AF30" s="295"/>
      <c r="AG30" s="295"/>
      <c r="AH30" s="295"/>
      <c r="AI30" s="295"/>
      <c r="AJ30" s="289"/>
      <c r="AK30" s="297"/>
      <c r="AL30" s="298"/>
    </row>
    <row r="31" spans="1:38" s="11" customFormat="1" ht="18" customHeight="1">
      <c r="A31" s="293"/>
      <c r="B31" s="291"/>
      <c r="C31" s="291"/>
      <c r="D31" s="291"/>
      <c r="E31" s="291"/>
      <c r="F31" s="291"/>
      <c r="G31" s="291"/>
      <c r="H31" s="291"/>
      <c r="I31" s="291"/>
      <c r="J31" s="291"/>
      <c r="K31" s="291"/>
      <c r="L31" s="291"/>
      <c r="M31" s="291"/>
      <c r="N31" s="291"/>
      <c r="O31" s="303" t="e">
        <f>+'1. CONCERTACIÓN'!#REF!</f>
        <v>#REF!</v>
      </c>
      <c r="P31" s="303"/>
      <c r="Q31" s="303"/>
      <c r="R31" s="303"/>
      <c r="S31" s="303"/>
      <c r="T31" s="303"/>
      <c r="U31" s="303"/>
      <c r="V31" s="303"/>
      <c r="W31" s="303"/>
      <c r="X31" s="294">
        <f>+'1. CONCERTACIÓN'!N32</f>
        <v>0</v>
      </c>
      <c r="Y31" s="294"/>
      <c r="Z31" s="294"/>
      <c r="AA31" s="294"/>
      <c r="AB31" s="295"/>
      <c r="AC31" s="295"/>
      <c r="AD31" s="295"/>
      <c r="AE31" s="295"/>
      <c r="AF31" s="295"/>
      <c r="AG31" s="295"/>
      <c r="AH31" s="295"/>
      <c r="AI31" s="295"/>
      <c r="AJ31" s="289"/>
      <c r="AK31" s="297"/>
      <c r="AL31" s="298"/>
    </row>
    <row r="32" spans="1:38" s="11" customFormat="1" ht="12" customHeight="1">
      <c r="A32" s="291"/>
      <c r="B32" s="291"/>
      <c r="C32" s="291"/>
      <c r="D32" s="291"/>
      <c r="E32" s="291"/>
      <c r="F32" s="291"/>
      <c r="G32" s="291"/>
      <c r="H32" s="291"/>
      <c r="I32" s="291"/>
      <c r="J32" s="291"/>
      <c r="K32" s="291"/>
      <c r="L32" s="291"/>
      <c r="M32" s="291"/>
      <c r="N32" s="291"/>
      <c r="O32" s="302"/>
      <c r="P32" s="302"/>
      <c r="Q32" s="302"/>
      <c r="R32" s="302"/>
      <c r="S32" s="302"/>
      <c r="T32" s="302"/>
      <c r="U32" s="302"/>
      <c r="V32" s="302"/>
      <c r="W32" s="302"/>
      <c r="X32" s="302"/>
      <c r="Y32" s="302"/>
      <c r="Z32" s="302"/>
      <c r="AA32" s="302"/>
      <c r="AB32" s="317"/>
      <c r="AC32" s="317"/>
      <c r="AD32" s="317"/>
      <c r="AE32" s="317"/>
      <c r="AF32" s="317"/>
      <c r="AG32" s="317"/>
      <c r="AH32" s="317"/>
      <c r="AI32" s="317"/>
      <c r="AJ32" s="300" t="str">
        <f>IF(SUM(AJ11:AJ30)&lt;&gt;100,"Numero no puede ser mayor ni menor que 100",SUM(AJ11:AJ30))</f>
        <v>Numero no puede ser mayor ni menor que 100</v>
      </c>
      <c r="AK32" s="178"/>
      <c r="AL32" s="312">
        <f>+SUM(AL12:AL30)</f>
        <v>0</v>
      </c>
    </row>
    <row r="33" spans="1:42" s="11" customFormat="1" ht="27" customHeight="1">
      <c r="A33" s="316" t="s">
        <v>249</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00"/>
      <c r="AK33" s="178"/>
      <c r="AL33" s="312"/>
    </row>
    <row r="34" spans="1:42" s="11" customFormat="1" ht="24" customHeight="1">
      <c r="A34" s="292" t="s">
        <v>514</v>
      </c>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t="s">
        <v>515</v>
      </c>
      <c r="AB34" s="292"/>
      <c r="AC34" s="292"/>
      <c r="AD34" s="292"/>
      <c r="AE34" s="292"/>
      <c r="AF34" s="292"/>
      <c r="AG34" s="292"/>
      <c r="AH34" s="292"/>
      <c r="AI34" s="292"/>
      <c r="AJ34" s="292"/>
      <c r="AK34" s="292"/>
      <c r="AL34" s="292"/>
    </row>
    <row r="35" spans="1:42" s="11" customFormat="1" ht="33.75" customHeight="1">
      <c r="A35" s="179" t="s">
        <v>281</v>
      </c>
      <c r="B35" s="290" t="s">
        <v>259</v>
      </c>
      <c r="C35" s="290"/>
      <c r="D35" s="290"/>
      <c r="E35" s="290"/>
      <c r="F35" s="290"/>
      <c r="G35" s="290"/>
      <c r="H35" s="290"/>
      <c r="I35" s="290"/>
      <c r="J35" s="290"/>
      <c r="K35" s="301" t="s">
        <v>261</v>
      </c>
      <c r="L35" s="301"/>
      <c r="M35" s="301"/>
      <c r="N35" s="301"/>
      <c r="O35" s="301"/>
      <c r="P35" s="301"/>
      <c r="Q35" s="301"/>
      <c r="R35" s="301"/>
      <c r="S35" s="290" t="s">
        <v>260</v>
      </c>
      <c r="T35" s="290"/>
      <c r="U35" s="290"/>
      <c r="V35" s="290"/>
      <c r="W35" s="290"/>
      <c r="X35" s="290"/>
      <c r="Y35" s="290"/>
      <c r="Z35" s="290"/>
      <c r="AA35" s="301" t="s">
        <v>270</v>
      </c>
      <c r="AB35" s="301"/>
      <c r="AC35" s="301"/>
      <c r="AD35" s="301"/>
      <c r="AE35" s="301"/>
      <c r="AF35" s="301"/>
      <c r="AG35" s="301" t="s">
        <v>262</v>
      </c>
      <c r="AH35" s="301"/>
      <c r="AI35" s="301"/>
      <c r="AJ35" s="301" t="s">
        <v>263</v>
      </c>
      <c r="AK35" s="301"/>
      <c r="AL35" s="301"/>
    </row>
    <row r="36" spans="1:42" s="11" customFormat="1" ht="106.5" customHeight="1">
      <c r="A36" s="177">
        <f>+'1. CONCERTACIÓN'!A36</f>
        <v>1</v>
      </c>
      <c r="B36" s="291">
        <f>+'1. CONCERTACIÓN'!C36</f>
        <v>0</v>
      </c>
      <c r="C36" s="291"/>
      <c r="D36" s="291"/>
      <c r="E36" s="291"/>
      <c r="F36" s="291"/>
      <c r="G36" s="291"/>
      <c r="H36" s="291"/>
      <c r="I36" s="291"/>
      <c r="J36" s="291"/>
      <c r="K36" s="291">
        <f>+'1. CONCERTACIÓN'!H36</f>
        <v>0</v>
      </c>
      <c r="L36" s="291"/>
      <c r="M36" s="291"/>
      <c r="N36" s="291"/>
      <c r="O36" s="291"/>
      <c r="P36" s="291"/>
      <c r="Q36" s="291"/>
      <c r="R36" s="291"/>
      <c r="S36" s="318" t="str">
        <f>+'1. CONCERTACIÓN'!R36</f>
        <v/>
      </c>
      <c r="T36" s="318"/>
      <c r="U36" s="318"/>
      <c r="V36" s="318"/>
      <c r="W36" s="318"/>
      <c r="X36" s="318"/>
      <c r="Y36" s="318"/>
      <c r="Z36" s="318"/>
      <c r="AA36" s="321"/>
      <c r="AB36" s="321"/>
      <c r="AC36" s="321"/>
      <c r="AD36" s="321"/>
      <c r="AE36" s="321"/>
      <c r="AF36" s="321"/>
      <c r="AG36" s="327">
        <f>IF(AA36='lista de selecciones'!$I$180,'lista de selecciones'!$J$180,IF(AA36='lista de selecciones'!$I$181,'lista de selecciones'!$J$181,IF(AA36='lista de selecciones'!$I$182,'lista de selecciones'!$J$182,IF(AA36='lista de selecciones'!$I$183,'lista de selecciones'!$J$183,0))))</f>
        <v>0</v>
      </c>
      <c r="AH36" s="327"/>
      <c r="AI36" s="327"/>
      <c r="AJ36" s="304">
        <f>IF(AA36='lista de selecciones'!$I$180,'lista de selecciones'!$K$180,IF(AA36='lista de selecciones'!$I$181,'lista de selecciones'!$K$181,IF(AA36='lista de selecciones'!$I$182,'lista de selecciones'!$K$182,IF(AA36='lista de selecciones'!$I$183,'lista de selecciones'!$K$183,0))))</f>
        <v>0</v>
      </c>
      <c r="AK36" s="304"/>
      <c r="AL36" s="304"/>
    </row>
    <row r="37" spans="1:42" s="11" customFormat="1" ht="78" customHeight="1">
      <c r="A37" s="177">
        <f>+'1. CONCERTACIÓN'!A37</f>
        <v>2</v>
      </c>
      <c r="B37" s="291">
        <f>B36</f>
        <v>0</v>
      </c>
      <c r="C37" s="291"/>
      <c r="D37" s="291"/>
      <c r="E37" s="291"/>
      <c r="F37" s="291"/>
      <c r="G37" s="291"/>
      <c r="H37" s="291"/>
      <c r="I37" s="291"/>
      <c r="J37" s="291"/>
      <c r="K37" s="291">
        <f>+'1. CONCERTACIÓN'!H37</f>
        <v>0</v>
      </c>
      <c r="L37" s="291"/>
      <c r="M37" s="291"/>
      <c r="N37" s="291"/>
      <c r="O37" s="291"/>
      <c r="P37" s="291"/>
      <c r="Q37" s="291"/>
      <c r="R37" s="291"/>
      <c r="S37" s="318" t="str">
        <f>+'1. CONCERTACIÓN'!R37</f>
        <v/>
      </c>
      <c r="T37" s="318"/>
      <c r="U37" s="318"/>
      <c r="V37" s="318"/>
      <c r="W37" s="318"/>
      <c r="X37" s="318"/>
      <c r="Y37" s="318"/>
      <c r="Z37" s="318"/>
      <c r="AA37" s="321"/>
      <c r="AB37" s="321"/>
      <c r="AC37" s="321"/>
      <c r="AD37" s="321"/>
      <c r="AE37" s="321"/>
      <c r="AF37" s="321"/>
      <c r="AG37" s="327">
        <f>IF(AA37='lista de selecciones'!$I$180,'lista de selecciones'!$J$180,IF(AA37='lista de selecciones'!$I$181,'lista de selecciones'!$J$181,IF(AA37='lista de selecciones'!$I$182,'lista de selecciones'!$J$182,IF(AA37='lista de selecciones'!$I$183,'lista de selecciones'!$J$183,0))))</f>
        <v>0</v>
      </c>
      <c r="AH37" s="327"/>
      <c r="AI37" s="327"/>
      <c r="AJ37" s="304">
        <f>IF(AA37='lista de selecciones'!$I$180,'lista de selecciones'!$K$180,IF(AA37='lista de selecciones'!$I$181,'lista de selecciones'!$K$181,IF(AA37='lista de selecciones'!$I$182,'lista de selecciones'!$K$182,IF(AA37='lista de selecciones'!$I$183,'lista de selecciones'!$K$183,0))))</f>
        <v>0</v>
      </c>
      <c r="AK37" s="304"/>
      <c r="AL37" s="304"/>
    </row>
    <row r="38" spans="1:42" s="11" customFormat="1" ht="99" customHeight="1">
      <c r="A38" s="177">
        <f>+'1. CONCERTACIÓN'!A38</f>
        <v>3</v>
      </c>
      <c r="B38" s="291">
        <f>B36</f>
        <v>0</v>
      </c>
      <c r="C38" s="291"/>
      <c r="D38" s="291"/>
      <c r="E38" s="291"/>
      <c r="F38" s="291"/>
      <c r="G38" s="291"/>
      <c r="H38" s="291"/>
      <c r="I38" s="291"/>
      <c r="J38" s="291"/>
      <c r="K38" s="291">
        <f>+'1. CONCERTACIÓN'!H38</f>
        <v>0</v>
      </c>
      <c r="L38" s="291"/>
      <c r="M38" s="291"/>
      <c r="N38" s="291"/>
      <c r="O38" s="291"/>
      <c r="P38" s="291"/>
      <c r="Q38" s="291"/>
      <c r="R38" s="291"/>
      <c r="S38" s="318" t="str">
        <f>+'1. CONCERTACIÓN'!R38</f>
        <v/>
      </c>
      <c r="T38" s="318"/>
      <c r="U38" s="318"/>
      <c r="V38" s="318"/>
      <c r="W38" s="318"/>
      <c r="X38" s="318"/>
      <c r="Y38" s="318"/>
      <c r="Z38" s="318"/>
      <c r="AA38" s="321"/>
      <c r="AB38" s="321"/>
      <c r="AC38" s="321"/>
      <c r="AD38" s="321"/>
      <c r="AE38" s="321"/>
      <c r="AF38" s="321"/>
      <c r="AG38" s="327">
        <f>IF(AA38='lista de selecciones'!$I$180,'lista de selecciones'!$J$180,IF(AA38='lista de selecciones'!$I$181,'lista de selecciones'!$J$181,IF(AA38='lista de selecciones'!$I$182,'lista de selecciones'!$J$182,IF(AA38='lista de selecciones'!$I$183,'lista de selecciones'!$J$183,0))))</f>
        <v>0</v>
      </c>
      <c r="AH38" s="327"/>
      <c r="AI38" s="327"/>
      <c r="AJ38" s="304">
        <f>IF(AA38='lista de selecciones'!$I$180,'lista de selecciones'!$K$180,IF(AA38='lista de selecciones'!$I$181,'lista de selecciones'!$K$181,IF(AA38='lista de selecciones'!$I$182,'lista de selecciones'!$K$182,IF(AA38='lista de selecciones'!$I$183,'lista de selecciones'!$K$183,0))))</f>
        <v>0</v>
      </c>
      <c r="AK38" s="304"/>
      <c r="AL38" s="304"/>
    </row>
    <row r="39" spans="1:42" s="11" customFormat="1" ht="84.75" customHeight="1">
      <c r="A39" s="177">
        <f>+'1. CONCERTACIÓN'!A39</f>
        <v>4</v>
      </c>
      <c r="B39" s="291">
        <f>B37</f>
        <v>0</v>
      </c>
      <c r="C39" s="291"/>
      <c r="D39" s="291"/>
      <c r="E39" s="291"/>
      <c r="F39" s="291"/>
      <c r="G39" s="291"/>
      <c r="H39" s="291"/>
      <c r="I39" s="291"/>
      <c r="J39" s="291"/>
      <c r="K39" s="291">
        <f>+'1. CONCERTACIÓN'!H39</f>
        <v>0</v>
      </c>
      <c r="L39" s="291"/>
      <c r="M39" s="291"/>
      <c r="N39" s="291"/>
      <c r="O39" s="291"/>
      <c r="P39" s="291"/>
      <c r="Q39" s="291"/>
      <c r="R39" s="291"/>
      <c r="S39" s="318" t="str">
        <f>+'1. CONCERTACIÓN'!R39</f>
        <v/>
      </c>
      <c r="T39" s="318"/>
      <c r="U39" s="318"/>
      <c r="V39" s="318"/>
      <c r="W39" s="318"/>
      <c r="X39" s="318"/>
      <c r="Y39" s="318"/>
      <c r="Z39" s="318"/>
      <c r="AA39" s="321"/>
      <c r="AB39" s="321"/>
      <c r="AC39" s="321"/>
      <c r="AD39" s="321"/>
      <c r="AE39" s="321"/>
      <c r="AF39" s="321"/>
      <c r="AG39" s="327">
        <f>IF(AA39='lista de selecciones'!$I$180,'lista de selecciones'!$J$180,IF(AA39='lista de selecciones'!$I$181,'lista de selecciones'!$J$181,IF(AA39='lista de selecciones'!$I$182,'lista de selecciones'!$J$182,IF(AA39='lista de selecciones'!$I$183,'lista de selecciones'!$J$183,0))))</f>
        <v>0</v>
      </c>
      <c r="AH39" s="327"/>
      <c r="AI39" s="327"/>
      <c r="AJ39" s="304">
        <f>IF(AA39='lista de selecciones'!$I$180,'lista de selecciones'!$K$180,IF(AA39='lista de selecciones'!$I$181,'lista de selecciones'!$K$181,IF(AA39='lista de selecciones'!$I$182,'lista de selecciones'!$K$182,IF(AA39='lista de selecciones'!$I$183,'lista de selecciones'!$K$183,0))))</f>
        <v>0</v>
      </c>
      <c r="AK39" s="304"/>
      <c r="AL39" s="304"/>
    </row>
    <row r="40" spans="1:42" s="11" customFormat="1" ht="27" customHeight="1">
      <c r="A40" s="326" t="s">
        <v>248</v>
      </c>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289">
        <f>SUM(AJ36:AL39)/4</f>
        <v>0</v>
      </c>
      <c r="AK40" s="289"/>
      <c r="AL40" s="289"/>
    </row>
    <row r="41" spans="1:42" s="11" customFormat="1" ht="38.25" customHeight="1">
      <c r="A41" s="299" t="s">
        <v>446</v>
      </c>
      <c r="B41" s="299"/>
      <c r="C41" s="299"/>
      <c r="D41" s="299"/>
      <c r="E41" s="299"/>
      <c r="F41" s="299"/>
      <c r="G41" s="299"/>
      <c r="H41" s="299"/>
      <c r="I41" s="299"/>
      <c r="J41" s="299"/>
      <c r="K41" s="299"/>
      <c r="L41" s="299"/>
      <c r="M41" s="299"/>
      <c r="N41" s="299"/>
      <c r="O41" s="322" t="e">
        <f>+#REF!</f>
        <v>#REF!</v>
      </c>
      <c r="P41" s="298"/>
      <c r="Q41" s="298"/>
      <c r="R41" s="299" t="s">
        <v>447</v>
      </c>
      <c r="S41" s="299"/>
      <c r="T41" s="299"/>
      <c r="U41" s="299"/>
      <c r="V41" s="299"/>
      <c r="W41" s="299"/>
      <c r="X41" s="299"/>
      <c r="Y41" s="299"/>
      <c r="Z41" s="299"/>
      <c r="AA41" s="299"/>
      <c r="AB41" s="299"/>
      <c r="AC41" s="306" t="e">
        <f>+#REF!</f>
        <v>#REF!</v>
      </c>
      <c r="AD41" s="298"/>
      <c r="AE41" s="298"/>
      <c r="AF41" s="287" t="s">
        <v>443</v>
      </c>
      <c r="AG41" s="287"/>
      <c r="AH41" s="287"/>
      <c r="AI41" s="287"/>
      <c r="AJ41" s="289" t="e">
        <f>+O41+AC41</f>
        <v>#REF!</v>
      </c>
      <c r="AK41" s="289"/>
      <c r="AL41" s="289"/>
    </row>
    <row r="42" spans="1:42" s="11" customFormat="1" ht="39" customHeight="1">
      <c r="A42" s="299" t="s">
        <v>285</v>
      </c>
      <c r="B42" s="299"/>
      <c r="C42" s="299"/>
      <c r="D42" s="299"/>
      <c r="E42" s="299"/>
      <c r="F42" s="299"/>
      <c r="G42" s="299"/>
      <c r="H42" s="299"/>
      <c r="I42" s="299"/>
      <c r="J42" s="299"/>
      <c r="K42" s="299"/>
      <c r="L42" s="299"/>
      <c r="M42" s="299"/>
      <c r="N42" s="299"/>
      <c r="O42" s="298">
        <f>AL32*80%</f>
        <v>0</v>
      </c>
      <c r="P42" s="298"/>
      <c r="Q42" s="298"/>
      <c r="R42" s="299" t="s">
        <v>286</v>
      </c>
      <c r="S42" s="299"/>
      <c r="T42" s="299"/>
      <c r="U42" s="299"/>
      <c r="V42" s="299"/>
      <c r="W42" s="299"/>
      <c r="X42" s="299"/>
      <c r="Y42" s="299"/>
      <c r="Z42" s="299"/>
      <c r="AA42" s="299"/>
      <c r="AB42" s="299"/>
      <c r="AC42" s="306">
        <f>+(AJ40*20%)*10</f>
        <v>0</v>
      </c>
      <c r="AD42" s="306"/>
      <c r="AE42" s="306"/>
      <c r="AF42" s="287" t="s">
        <v>444</v>
      </c>
      <c r="AG42" s="287"/>
      <c r="AH42" s="287"/>
      <c r="AI42" s="287"/>
      <c r="AJ42" s="288" t="e">
        <f>IF(AJ41&gt;1,((AVERAGE(O41,AC41))+(AVERAGE(O42,AC42))),(O42+AC42))</f>
        <v>#REF!</v>
      </c>
      <c r="AK42" s="288"/>
      <c r="AL42" s="288"/>
      <c r="AM42" s="158"/>
    </row>
    <row r="43" spans="1:42" s="11" customFormat="1" ht="21.75" customHeight="1">
      <c r="A43" s="292" t="s">
        <v>516</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row>
    <row r="44" spans="1:42" s="11" customFormat="1" ht="19.5" customHeight="1">
      <c r="A44" s="313" t="s">
        <v>258</v>
      </c>
      <c r="B44" s="313"/>
      <c r="C44" s="313"/>
      <c r="D44" s="313"/>
      <c r="E44" s="313"/>
      <c r="F44" s="313"/>
      <c r="G44" s="313"/>
      <c r="H44" s="313"/>
      <c r="I44" s="313"/>
      <c r="J44" s="313"/>
      <c r="K44" s="313"/>
      <c r="L44" s="313"/>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175"/>
      <c r="AN44" s="175"/>
      <c r="AO44" s="175"/>
      <c r="AP44" s="175"/>
    </row>
    <row r="45" spans="1:42" s="11" customFormat="1">
      <c r="A45" s="287"/>
      <c r="B45" s="287"/>
      <c r="C45" s="287"/>
      <c r="D45" s="287"/>
      <c r="E45" s="287"/>
      <c r="F45" s="287"/>
      <c r="G45" s="287"/>
      <c r="H45" s="287"/>
      <c r="I45" s="287"/>
      <c r="J45" s="287"/>
      <c r="K45" s="287"/>
      <c r="L45" s="287"/>
      <c r="M45" s="287" t="s">
        <v>47</v>
      </c>
      <c r="N45" s="287"/>
      <c r="O45" s="287"/>
      <c r="P45" s="287"/>
      <c r="Q45" s="287"/>
      <c r="R45" s="287"/>
      <c r="S45" s="287"/>
      <c r="T45" s="287"/>
      <c r="U45" s="287"/>
      <c r="V45" s="287" t="s">
        <v>48</v>
      </c>
      <c r="W45" s="287"/>
      <c r="X45" s="287"/>
      <c r="Y45" s="287"/>
      <c r="Z45" s="287"/>
      <c r="AA45" s="287"/>
      <c r="AB45" s="287"/>
      <c r="AC45" s="287"/>
      <c r="AD45" s="287"/>
      <c r="AE45" s="287"/>
      <c r="AF45" s="287"/>
      <c r="AG45" s="287" t="s">
        <v>81</v>
      </c>
      <c r="AH45" s="287"/>
      <c r="AI45" s="287"/>
      <c r="AJ45" s="287"/>
      <c r="AK45" s="287"/>
      <c r="AL45" s="287"/>
      <c r="AM45" s="175"/>
      <c r="AN45" s="12"/>
      <c r="AO45" s="12"/>
      <c r="AP45" s="13"/>
    </row>
    <row r="46" spans="1:42" s="11" customFormat="1">
      <c r="A46" s="313" t="s">
        <v>2</v>
      </c>
      <c r="B46" s="313"/>
      <c r="C46" s="313"/>
      <c r="D46" s="313"/>
      <c r="E46" s="313"/>
      <c r="F46" s="313"/>
      <c r="G46" s="313"/>
      <c r="H46" s="313"/>
      <c r="I46" s="313"/>
      <c r="J46" s="313"/>
      <c r="K46" s="313"/>
      <c r="L46" s="313"/>
      <c r="M46" s="291">
        <f>+'1. CONCERTACIÓN'!J43</f>
        <v>0</v>
      </c>
      <c r="N46" s="291"/>
      <c r="O46" s="291"/>
      <c r="P46" s="291"/>
      <c r="Q46" s="291"/>
      <c r="R46" s="291"/>
      <c r="S46" s="291"/>
      <c r="T46" s="291"/>
      <c r="U46" s="291"/>
      <c r="V46" s="291">
        <f>'1. CONCERTACIÓN'!P43</f>
        <v>0</v>
      </c>
      <c r="W46" s="291"/>
      <c r="X46" s="291"/>
      <c r="Y46" s="291"/>
      <c r="Z46" s="291"/>
      <c r="AA46" s="291"/>
      <c r="AB46" s="291"/>
      <c r="AC46" s="291"/>
      <c r="AD46" s="291"/>
      <c r="AE46" s="291"/>
      <c r="AF46" s="291"/>
      <c r="AG46" s="291">
        <f>++'1. CONCERTACIÓN'!Z43</f>
        <v>0</v>
      </c>
      <c r="AH46" s="291"/>
      <c r="AI46" s="291"/>
      <c r="AJ46" s="291"/>
      <c r="AK46" s="291"/>
      <c r="AL46" s="291"/>
      <c r="AM46" s="175"/>
      <c r="AN46" s="12"/>
      <c r="AO46" s="12"/>
      <c r="AP46" s="13"/>
    </row>
    <row r="47" spans="1:42" s="11" customFormat="1">
      <c r="A47" s="313" t="s">
        <v>44</v>
      </c>
      <c r="B47" s="313"/>
      <c r="C47" s="313"/>
      <c r="D47" s="313"/>
      <c r="E47" s="313"/>
      <c r="F47" s="313"/>
      <c r="G47" s="313"/>
      <c r="H47" s="313"/>
      <c r="I47" s="313"/>
      <c r="J47" s="313"/>
      <c r="K47" s="313"/>
      <c r="L47" s="313"/>
      <c r="M47" s="291">
        <f>'1. CONCERTACIÓN'!J44</f>
        <v>0</v>
      </c>
      <c r="N47" s="291"/>
      <c r="O47" s="291"/>
      <c r="P47" s="291"/>
      <c r="Q47" s="291"/>
      <c r="R47" s="291"/>
      <c r="S47" s="291"/>
      <c r="T47" s="291"/>
      <c r="U47" s="291"/>
      <c r="V47" s="291">
        <f>'1. CONCERTACIÓN'!P44</f>
        <v>0</v>
      </c>
      <c r="W47" s="291"/>
      <c r="X47" s="291"/>
      <c r="Y47" s="291"/>
      <c r="Z47" s="291"/>
      <c r="AA47" s="291"/>
      <c r="AB47" s="291"/>
      <c r="AC47" s="291"/>
      <c r="AD47" s="291"/>
      <c r="AE47" s="291"/>
      <c r="AF47" s="291"/>
      <c r="AG47" s="291">
        <f>'1. CONCERTACIÓN'!Z44</f>
        <v>0</v>
      </c>
      <c r="AH47" s="291"/>
      <c r="AI47" s="291"/>
      <c r="AJ47" s="291"/>
      <c r="AK47" s="291"/>
      <c r="AL47" s="291"/>
      <c r="AM47" s="175"/>
      <c r="AN47" s="175"/>
      <c r="AO47" s="180"/>
      <c r="AP47" s="180"/>
    </row>
    <row r="48" spans="1:42" s="11" customFormat="1">
      <c r="A48" s="313" t="s">
        <v>4</v>
      </c>
      <c r="B48" s="313"/>
      <c r="C48" s="313"/>
      <c r="D48" s="313"/>
      <c r="E48" s="313"/>
      <c r="F48" s="313"/>
      <c r="G48" s="313"/>
      <c r="H48" s="313"/>
      <c r="I48" s="313"/>
      <c r="J48" s="313"/>
      <c r="K48" s="313"/>
      <c r="L48" s="313"/>
      <c r="M48" s="291">
        <f>'1. CONCERTACIÓN'!J45</f>
        <v>0</v>
      </c>
      <c r="N48" s="291"/>
      <c r="O48" s="291"/>
      <c r="P48" s="291"/>
      <c r="Q48" s="291"/>
      <c r="R48" s="291"/>
      <c r="S48" s="291"/>
      <c r="T48" s="291"/>
      <c r="U48" s="291"/>
      <c r="V48" s="291">
        <f>'1. CONCERTACIÓN'!P45</f>
        <v>0</v>
      </c>
      <c r="W48" s="291"/>
      <c r="X48" s="291"/>
      <c r="Y48" s="291"/>
      <c r="Z48" s="291"/>
      <c r="AA48" s="291"/>
      <c r="AB48" s="291"/>
      <c r="AC48" s="291"/>
      <c r="AD48" s="291"/>
      <c r="AE48" s="291"/>
      <c r="AF48" s="291"/>
      <c r="AG48" s="291">
        <f>'1. CONCERTACIÓN'!Z45</f>
        <v>0</v>
      </c>
      <c r="AH48" s="291"/>
      <c r="AI48" s="291"/>
      <c r="AJ48" s="291"/>
      <c r="AK48" s="291"/>
      <c r="AL48" s="291"/>
      <c r="AM48" s="175"/>
      <c r="AN48" s="175"/>
      <c r="AO48" s="175"/>
      <c r="AP48" s="175"/>
    </row>
    <row r="49" spans="1:42" s="11" customFormat="1">
      <c r="A49" s="313" t="s">
        <v>3</v>
      </c>
      <c r="B49" s="313"/>
      <c r="C49" s="313"/>
      <c r="D49" s="313"/>
      <c r="E49" s="313"/>
      <c r="F49" s="313"/>
      <c r="G49" s="313"/>
      <c r="H49" s="313"/>
      <c r="I49" s="313"/>
      <c r="J49" s="313"/>
      <c r="K49" s="313"/>
      <c r="L49" s="313"/>
      <c r="M49" s="291">
        <f>'1. CONCERTACIÓN'!J46</f>
        <v>0</v>
      </c>
      <c r="N49" s="291"/>
      <c r="O49" s="291"/>
      <c r="P49" s="291"/>
      <c r="Q49" s="291"/>
      <c r="R49" s="291"/>
      <c r="S49" s="291"/>
      <c r="T49" s="291"/>
      <c r="U49" s="291"/>
      <c r="V49" s="291">
        <f>'1. CONCERTACIÓN'!P46</f>
        <v>0</v>
      </c>
      <c r="W49" s="291"/>
      <c r="X49" s="291"/>
      <c r="Y49" s="291"/>
      <c r="Z49" s="291"/>
      <c r="AA49" s="291"/>
      <c r="AB49" s="291"/>
      <c r="AC49" s="291"/>
      <c r="AD49" s="291"/>
      <c r="AE49" s="291"/>
      <c r="AF49" s="291"/>
      <c r="AG49" s="291">
        <f>'1. CONCERTACIÓN'!Z46</f>
        <v>0</v>
      </c>
      <c r="AH49" s="291"/>
      <c r="AI49" s="291"/>
      <c r="AJ49" s="291"/>
      <c r="AK49" s="291"/>
      <c r="AL49" s="291"/>
      <c r="AM49" s="175"/>
      <c r="AN49" s="175"/>
      <c r="AO49" s="175"/>
      <c r="AP49" s="175"/>
    </row>
    <row r="50" spans="1:42" s="11" customFormat="1" ht="25.5" customHeight="1">
      <c r="A50" s="313" t="s">
        <v>6</v>
      </c>
      <c r="B50" s="313"/>
      <c r="C50" s="313"/>
      <c r="D50" s="313"/>
      <c r="E50" s="313"/>
      <c r="F50" s="313"/>
      <c r="G50" s="313"/>
      <c r="H50" s="313"/>
      <c r="I50" s="313"/>
      <c r="J50" s="313"/>
      <c r="K50" s="313"/>
      <c r="L50" s="313"/>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175"/>
      <c r="AN50" s="175"/>
      <c r="AO50" s="175"/>
      <c r="AP50" s="175"/>
    </row>
    <row r="51" spans="1:42" s="11" customFormat="1" ht="20.25" customHeight="1">
      <c r="A51" s="319" t="s">
        <v>484</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181"/>
      <c r="AN51" s="181"/>
      <c r="AO51" s="181"/>
      <c r="AP51" s="181"/>
    </row>
    <row r="52" spans="1:42" s="11" customFormat="1" ht="60.75" customHeight="1">
      <c r="A52" s="320"/>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181"/>
      <c r="AN52" s="181"/>
      <c r="AO52" s="181"/>
      <c r="AP52" s="181"/>
    </row>
  </sheetData>
  <sheetProtection formatCells="0" formatColumns="0" formatRows="0"/>
  <mergeCells count="165">
    <mergeCell ref="AJ1:AL1"/>
    <mergeCell ref="AJ2:AL2"/>
    <mergeCell ref="AJ3:AL3"/>
    <mergeCell ref="AJ4:AL4"/>
    <mergeCell ref="H1:AI4"/>
    <mergeCell ref="A1:G4"/>
    <mergeCell ref="A5:AL5"/>
    <mergeCell ref="A40:AI40"/>
    <mergeCell ref="S35:Z35"/>
    <mergeCell ref="B35:J35"/>
    <mergeCell ref="B36:J36"/>
    <mergeCell ref="B37:J37"/>
    <mergeCell ref="B38:J38"/>
    <mergeCell ref="B39:J39"/>
    <mergeCell ref="AG37:AI37"/>
    <mergeCell ref="AG38:AI38"/>
    <mergeCell ref="AG39:AI39"/>
    <mergeCell ref="AG35:AI35"/>
    <mergeCell ref="AA35:AF35"/>
    <mergeCell ref="AA36:AF36"/>
    <mergeCell ref="AA37:AF37"/>
    <mergeCell ref="AA38:AF38"/>
    <mergeCell ref="AG36:AI36"/>
    <mergeCell ref="X29:AA29"/>
    <mergeCell ref="A50:L50"/>
    <mergeCell ref="A51:AL51"/>
    <mergeCell ref="A52:AL52"/>
    <mergeCell ref="AA34:AL34"/>
    <mergeCell ref="S38:Z38"/>
    <mergeCell ref="S39:Z39"/>
    <mergeCell ref="AG50:AL50"/>
    <mergeCell ref="A48:L48"/>
    <mergeCell ref="M48:U48"/>
    <mergeCell ref="V48:AF48"/>
    <mergeCell ref="AG48:AL48"/>
    <mergeCell ref="K38:R38"/>
    <mergeCell ref="K39:R39"/>
    <mergeCell ref="AA39:AF39"/>
    <mergeCell ref="AG47:AL47"/>
    <mergeCell ref="M50:U50"/>
    <mergeCell ref="V50:AF50"/>
    <mergeCell ref="V47:AF47"/>
    <mergeCell ref="M47:U47"/>
    <mergeCell ref="K35:R35"/>
    <mergeCell ref="O41:Q41"/>
    <mergeCell ref="R41:AB41"/>
    <mergeCell ref="AJ37:AL37"/>
    <mergeCell ref="AJ38:AL38"/>
    <mergeCell ref="A49:L49"/>
    <mergeCell ref="M49:U49"/>
    <mergeCell ref="V49:AF49"/>
    <mergeCell ref="AC41:AE41"/>
    <mergeCell ref="A10:AL10"/>
    <mergeCell ref="A8:I8"/>
    <mergeCell ref="J8:K8"/>
    <mergeCell ref="L8:N8"/>
    <mergeCell ref="AB11:AI11"/>
    <mergeCell ref="V45:AF45"/>
    <mergeCell ref="AG45:AL45"/>
    <mergeCell ref="A33:AI33"/>
    <mergeCell ref="A44:L44"/>
    <mergeCell ref="A32:N32"/>
    <mergeCell ref="AB32:AI32"/>
    <mergeCell ref="A42:N42"/>
    <mergeCell ref="AG49:AL49"/>
    <mergeCell ref="A46:L46"/>
    <mergeCell ref="M46:U46"/>
    <mergeCell ref="S36:Z36"/>
    <mergeCell ref="S37:Z37"/>
    <mergeCell ref="A47:L47"/>
    <mergeCell ref="AJ39:AL39"/>
    <mergeCell ref="AJ40:AL40"/>
    <mergeCell ref="V46:AF46"/>
    <mergeCell ref="AG46:AL46"/>
    <mergeCell ref="M44:AL44"/>
    <mergeCell ref="A43:AL43"/>
    <mergeCell ref="O42:Q42"/>
    <mergeCell ref="R42:AB42"/>
    <mergeCell ref="AC42:AE42"/>
    <mergeCell ref="A6:AL6"/>
    <mergeCell ref="W7:X7"/>
    <mergeCell ref="Y7:AK7"/>
    <mergeCell ref="A7:K7"/>
    <mergeCell ref="O8:P8"/>
    <mergeCell ref="A9:I9"/>
    <mergeCell ref="Q8:T8"/>
    <mergeCell ref="U8:Z8"/>
    <mergeCell ref="AA8:AC8"/>
    <mergeCell ref="AD8:AH8"/>
    <mergeCell ref="L7:V7"/>
    <mergeCell ref="J9:AL9"/>
    <mergeCell ref="AI8:AL8"/>
    <mergeCell ref="AL32:AL33"/>
    <mergeCell ref="K36:R36"/>
    <mergeCell ref="A45:L45"/>
    <mergeCell ref="M45:U45"/>
    <mergeCell ref="A41:N41"/>
    <mergeCell ref="AJ32:AJ33"/>
    <mergeCell ref="O11:W11"/>
    <mergeCell ref="O32:W32"/>
    <mergeCell ref="X11:AA11"/>
    <mergeCell ref="X12:AA12"/>
    <mergeCell ref="X16:AA16"/>
    <mergeCell ref="X17:AA17"/>
    <mergeCell ref="X18:AA18"/>
    <mergeCell ref="X31:AA31"/>
    <mergeCell ref="X32:AA32"/>
    <mergeCell ref="X13:AA13"/>
    <mergeCell ref="O12:W15"/>
    <mergeCell ref="O16:W19"/>
    <mergeCell ref="O20:W23"/>
    <mergeCell ref="O24:W27"/>
    <mergeCell ref="O28:W31"/>
    <mergeCell ref="AB12:AI15"/>
    <mergeCell ref="AB16:AI19"/>
    <mergeCell ref="AB20:AI23"/>
    <mergeCell ref="AB24:AI27"/>
    <mergeCell ref="K37:R37"/>
    <mergeCell ref="AJ35:AL35"/>
    <mergeCell ref="AJ36:AL36"/>
    <mergeCell ref="AB28:AI31"/>
    <mergeCell ref="X14:AA14"/>
    <mergeCell ref="X15:AA15"/>
    <mergeCell ref="AJ12:AJ15"/>
    <mergeCell ref="AK12:AK15"/>
    <mergeCell ref="AL12:AL15"/>
    <mergeCell ref="AJ16:AJ19"/>
    <mergeCell ref="AK16:AK19"/>
    <mergeCell ref="AL16:AL19"/>
    <mergeCell ref="AJ20:AJ23"/>
    <mergeCell ref="AK20:AK23"/>
    <mergeCell ref="AL20:AL23"/>
    <mergeCell ref="AJ24:AJ27"/>
    <mergeCell ref="AK24:AK27"/>
    <mergeCell ref="AL24:AL27"/>
    <mergeCell ref="AJ28:AJ31"/>
    <mergeCell ref="AK28:AK31"/>
    <mergeCell ref="AL28:AL31"/>
    <mergeCell ref="X19:AA19"/>
    <mergeCell ref="X20:AA20"/>
    <mergeCell ref="X21:AA21"/>
    <mergeCell ref="AF42:AI42"/>
    <mergeCell ref="AJ42:AL42"/>
    <mergeCell ref="AF41:AI41"/>
    <mergeCell ref="AJ41:AL41"/>
    <mergeCell ref="B11:N11"/>
    <mergeCell ref="B12:N15"/>
    <mergeCell ref="B16:N19"/>
    <mergeCell ref="B20:N23"/>
    <mergeCell ref="B24:N27"/>
    <mergeCell ref="B28:N31"/>
    <mergeCell ref="A34:Z34"/>
    <mergeCell ref="A12:A15"/>
    <mergeCell ref="A16:A19"/>
    <mergeCell ref="A20:A23"/>
    <mergeCell ref="A24:A27"/>
    <mergeCell ref="A28:A31"/>
    <mergeCell ref="X22:AA22"/>
    <mergeCell ref="X23:AA23"/>
    <mergeCell ref="X24:AA24"/>
    <mergeCell ref="X25:AA25"/>
    <mergeCell ref="X26:AA26"/>
    <mergeCell ref="X27:AA27"/>
    <mergeCell ref="X28:AA28"/>
    <mergeCell ref="X30:AA30"/>
  </mergeCells>
  <conditionalFormatting sqref="B12 O12 X12:AA31 B16 B20 B24 B28">
    <cfRule type="containsText" dxfId="17" priority="21" operator="containsText" text="0">
      <formula>NOT(ISERROR(SEARCH("0",B12)))</formula>
    </cfRule>
  </conditionalFormatting>
  <conditionalFormatting sqref="B36:B39 K36:R39 AG36:AI39">
    <cfRule type="containsText" dxfId="16" priority="19" operator="containsText" text="0">
      <formula>NOT(ISERROR(SEARCH("0",B36)))</formula>
    </cfRule>
  </conditionalFormatting>
  <conditionalFormatting sqref="B36:B39 K36:Z39">
    <cfRule type="containsErrors" dxfId="15" priority="22" stopIfTrue="1">
      <formula>ISERROR(B36)</formula>
    </cfRule>
  </conditionalFormatting>
  <conditionalFormatting sqref="O16">
    <cfRule type="containsText" dxfId="14" priority="5" operator="containsText" text="0">
      <formula>NOT(ISERROR(SEARCH("0",O16)))</formula>
    </cfRule>
  </conditionalFormatting>
  <conditionalFormatting sqref="O20">
    <cfRule type="containsText" dxfId="13" priority="4" operator="containsText" text="0">
      <formula>NOT(ISERROR(SEARCH("0",O20)))</formula>
    </cfRule>
  </conditionalFormatting>
  <conditionalFormatting sqref="O24">
    <cfRule type="containsText" dxfId="12" priority="3" operator="containsText" text="0">
      <formula>NOT(ISERROR(SEARCH("0",O24)))</formula>
    </cfRule>
  </conditionalFormatting>
  <conditionalFormatting sqref="O28">
    <cfRule type="containsText" dxfId="11" priority="2" operator="containsText" text="0">
      <formula>NOT(ISERROR(SEARCH("0",O28)))</formula>
    </cfRule>
  </conditionalFormatting>
  <conditionalFormatting sqref="S37:Z39">
    <cfRule type="containsErrors" dxfId="10" priority="23" stopIfTrue="1">
      <formula>ISERROR(S37)</formula>
    </cfRule>
    <cfRule type="containsErrors" dxfId="9" priority="24" stopIfTrue="1">
      <formula>ISERROR(S37)</formula>
    </cfRule>
  </conditionalFormatting>
  <conditionalFormatting sqref="W7:X7 AL7 AI8:AL8">
    <cfRule type="containsText" dxfId="8" priority="15" operator="containsText" text="0">
      <formula>NOT(ISERROR(SEARCH("0",W7)))</formula>
    </cfRule>
  </conditionalFormatting>
  <dataValidations count="2">
    <dataValidation type="custom" showInputMessage="1" showErrorMessage="1" error="Por favor diligenciar la casilla DESDE" sqref="Q8:T8" xr:uid="{00000000-0002-0000-0400-000000000000}">
      <formula1>+$L$8&lt;&gt;""</formula1>
    </dataValidation>
    <dataValidation type="custom" showInputMessage="1" showErrorMessage="1" error="Por favor diligenciar la casilla de COMENTARIOS - RUTA DE EVIDENCIA" sqref="AK12" xr:uid="{00000000-0002-0000-0400-000001000000}">
      <formula1>+$AB$12&lt;&gt;""</formula1>
    </dataValidation>
  </dataValidations>
  <printOptions horizontalCentered="1"/>
  <pageMargins left="0.70866141732283472" right="0.70866141732283472" top="0.35433070866141736" bottom="0.35433070866141736" header="0.31496062992125984" footer="0.31496062992125984"/>
  <pageSetup scale="40" fitToHeight="2" orientation="landscape" r:id="rId1"/>
  <headerFooter>
    <oddFooter>&amp;C&amp;"Arial,Normal"&amp;10Si este documento se encuentre impreso no se garantiza su vigencia.</oddFooter>
  </headerFooter>
  <drawing r:id="rId2"/>
  <legacyDrawing r:id="rId3"/>
  <extLst>
    <ext xmlns:x14="http://schemas.microsoft.com/office/spreadsheetml/2009/9/main" uri="{CCE6A557-97BC-4b89-ADB6-D9C93CAAB3DF}">
      <x14:dataValidations xmlns:xm="http://schemas.microsoft.com/office/excel/2006/main" count="3">
        <x14:dataValidation type="custom" showInputMessage="1" showErrorMessage="1" error="Por favor diligenciar la casilla de FECHA DE DILIGENCIAMIENTO DE LA HOJA 1.CONCERTACIÓN" xr:uid="{00000000-0002-0000-0400-000002000000}">
          <x14:formula1>
            <xm:f>'1. CONCERTACIÓN'!$J$48:$AF$48&lt;&gt;""</xm:f>
          </x14:formula1>
          <xm:sqref>M44:AL44</xm:sqref>
        </x14:dataValidation>
        <x14:dataValidation type="list" allowBlank="1" showInputMessage="1" showErrorMessage="1" xr:uid="{00000000-0002-0000-0400-000003000000}">
          <x14:formula1>
            <xm:f>'lista de selecciones'!$I$180:$I$183</xm:f>
          </x14:formula1>
          <xm:sqref>AA37:AF39</xm:sqref>
        </x14:dataValidation>
        <x14:dataValidation type="list" allowBlank="1" showInputMessage="1" showErrorMessage="1" xr:uid="{00000000-0002-0000-0400-000004000000}">
          <x14:formula1>
            <xm:f>'lista de selecciones'!I180:I183</xm:f>
          </x14:formula1>
          <xm:sqref>AA36:AF36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56"/>
  <sheetViews>
    <sheetView showGridLines="0" view="pageBreakPreview" zoomScale="90" zoomScaleNormal="70" zoomScaleSheetLayoutView="90" workbookViewId="0">
      <selection activeCell="N20" sqref="N20:AC23"/>
    </sheetView>
  </sheetViews>
  <sheetFormatPr baseColWidth="10" defaultColWidth="11.42578125" defaultRowHeight="12.75"/>
  <cols>
    <col min="1" max="1" width="3.5703125" style="128" customWidth="1"/>
    <col min="2" max="4" width="3.7109375" style="128" customWidth="1"/>
    <col min="5" max="5" width="4.140625" style="128" customWidth="1"/>
    <col min="6" max="6" width="3.7109375" style="128" customWidth="1"/>
    <col min="7" max="7" width="1.28515625" style="128" customWidth="1"/>
    <col min="8" max="8" width="3.7109375" style="128" customWidth="1"/>
    <col min="9" max="9" width="2.7109375" style="128" customWidth="1"/>
    <col min="10" max="10" width="5.140625" style="128" customWidth="1"/>
    <col min="11" max="11" width="8.7109375" style="128" customWidth="1"/>
    <col min="12" max="12" width="6" style="128" customWidth="1"/>
    <col min="13" max="13" width="7.7109375" style="128" customWidth="1"/>
    <col min="14" max="14" width="8.140625" style="128" customWidth="1"/>
    <col min="15" max="15" width="3.7109375" style="128" customWidth="1"/>
    <col min="16" max="16" width="1.5703125" style="128" customWidth="1"/>
    <col min="17" max="17" width="5.140625" style="128" customWidth="1"/>
    <col min="18" max="18" width="1.5703125" style="128" customWidth="1"/>
    <col min="19" max="21" width="3.7109375" style="128" customWidth="1"/>
    <col min="22" max="22" width="4.85546875" style="128" customWidth="1"/>
    <col min="23" max="23" width="1.5703125" style="128" customWidth="1"/>
    <col min="24" max="24" width="5.140625" style="128" customWidth="1"/>
    <col min="25" max="26" width="1.5703125" style="128" customWidth="1"/>
    <col min="27" max="27" width="5.140625" style="128" customWidth="1"/>
    <col min="28" max="28" width="1.5703125" style="128" customWidth="1"/>
    <col min="29" max="29" width="3.7109375" style="128" customWidth="1"/>
    <col min="30" max="30" width="5.140625" style="128" customWidth="1"/>
    <col min="31" max="31" width="4.5703125" style="128" customWidth="1"/>
    <col min="32" max="32" width="5.85546875" style="128" customWidth="1"/>
    <col min="33" max="33" width="3.7109375" style="128" customWidth="1"/>
    <col min="34" max="34" width="1.5703125" style="128" customWidth="1"/>
    <col min="35" max="35" width="5.140625" style="128" customWidth="1"/>
    <col min="36" max="36" width="1" style="128" customWidth="1"/>
    <col min="37" max="37" width="0.140625" style="128" hidden="1" customWidth="1"/>
    <col min="38" max="38" width="3.7109375" style="128" customWidth="1"/>
    <col min="39" max="39" width="1.5703125" style="128" customWidth="1"/>
    <col min="40" max="40" width="6.42578125" style="128" customWidth="1"/>
    <col min="41" max="41" width="1.5703125" style="128" customWidth="1"/>
    <col min="42" max="42" width="5.140625" style="128" customWidth="1"/>
    <col min="43" max="43" width="7.5703125" style="128" customWidth="1"/>
    <col min="44" max="44" width="8.5703125" style="128" customWidth="1"/>
    <col min="45" max="45" width="8.42578125" style="128" customWidth="1"/>
    <col min="46" max="46" width="10.42578125" style="128" customWidth="1"/>
    <col min="47" max="47" width="3.5703125" style="128" customWidth="1"/>
    <col min="48" max="48" width="5.85546875" style="128" customWidth="1"/>
    <col min="49" max="49" width="15.5703125" style="128" customWidth="1"/>
    <col min="50" max="53" width="11.42578125" style="128"/>
    <col min="54" max="16384" width="11.42578125" style="130"/>
  </cols>
  <sheetData>
    <row r="1" spans="1:50" s="128" customFormat="1" ht="18" customHeight="1">
      <c r="A1" s="231"/>
      <c r="B1" s="232"/>
      <c r="C1" s="232"/>
      <c r="D1" s="232"/>
      <c r="E1" s="232"/>
      <c r="F1" s="232"/>
      <c r="G1" s="233"/>
      <c r="H1" s="331" t="s">
        <v>524</v>
      </c>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323"/>
      <c r="AT1" s="240" t="s">
        <v>526</v>
      </c>
      <c r="AU1" s="241"/>
      <c r="AV1" s="241"/>
      <c r="AW1" s="242"/>
      <c r="AX1" s="159"/>
    </row>
    <row r="2" spans="1:50" s="128" customFormat="1" ht="18" customHeight="1">
      <c r="A2" s="234"/>
      <c r="B2" s="235"/>
      <c r="C2" s="235"/>
      <c r="D2" s="235"/>
      <c r="E2" s="235"/>
      <c r="F2" s="235"/>
      <c r="G2" s="236"/>
      <c r="H2" s="332"/>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324"/>
      <c r="AT2" s="240" t="s">
        <v>525</v>
      </c>
      <c r="AU2" s="241"/>
      <c r="AV2" s="241"/>
      <c r="AW2" s="242"/>
      <c r="AX2" s="159"/>
    </row>
    <row r="3" spans="1:50" s="128" customFormat="1" ht="18" customHeight="1">
      <c r="A3" s="234"/>
      <c r="B3" s="235"/>
      <c r="C3" s="235"/>
      <c r="D3" s="235"/>
      <c r="E3" s="235"/>
      <c r="F3" s="235"/>
      <c r="G3" s="236"/>
      <c r="H3" s="332"/>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324"/>
      <c r="AT3" s="240" t="s">
        <v>531</v>
      </c>
      <c r="AU3" s="241"/>
      <c r="AV3" s="241"/>
      <c r="AW3" s="242"/>
      <c r="AX3" s="159"/>
    </row>
    <row r="4" spans="1:50" s="128" customFormat="1" ht="18" customHeight="1">
      <c r="A4" s="237"/>
      <c r="B4" s="238"/>
      <c r="C4" s="238"/>
      <c r="D4" s="238"/>
      <c r="E4" s="238"/>
      <c r="F4" s="238"/>
      <c r="G4" s="239"/>
      <c r="H4" s="333"/>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325"/>
      <c r="AT4" s="243" t="s">
        <v>530</v>
      </c>
      <c r="AU4" s="244"/>
      <c r="AV4" s="244"/>
      <c r="AW4" s="245"/>
      <c r="AX4" s="159"/>
    </row>
    <row r="5" spans="1:50" s="128" customFormat="1" ht="8.1" customHeight="1">
      <c r="A5" s="328"/>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30"/>
      <c r="AX5" s="159"/>
    </row>
    <row r="6" spans="1:50" s="129" customFormat="1" ht="25.5" customHeight="1">
      <c r="A6" s="307" t="s">
        <v>485</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160"/>
    </row>
    <row r="7" spans="1:50" s="183" customFormat="1" ht="28.5" customHeight="1">
      <c r="A7" s="308" t="s">
        <v>486</v>
      </c>
      <c r="B7" s="308"/>
      <c r="C7" s="308"/>
      <c r="D7" s="308"/>
      <c r="E7" s="308"/>
      <c r="F7" s="308"/>
      <c r="G7" s="308"/>
      <c r="H7" s="308"/>
      <c r="I7" s="308"/>
      <c r="J7" s="308"/>
      <c r="K7" s="308"/>
      <c r="L7" s="308"/>
      <c r="M7" s="291" t="s">
        <v>454</v>
      </c>
      <c r="N7" s="291"/>
      <c r="O7" s="291"/>
      <c r="P7" s="291"/>
      <c r="Q7" s="291"/>
      <c r="R7" s="291"/>
      <c r="S7" s="291"/>
      <c r="T7" s="291"/>
      <c r="U7" s="291"/>
      <c r="V7" s="291"/>
      <c r="W7" s="291"/>
      <c r="X7" s="291"/>
      <c r="Y7" s="291"/>
      <c r="Z7" s="291"/>
      <c r="AA7" s="291"/>
      <c r="AB7" s="291"/>
      <c r="AC7" s="291">
        <f>+'1. CONCERTACIÓN'!R8</f>
        <v>0</v>
      </c>
      <c r="AD7" s="291"/>
      <c r="AE7" s="291" t="s">
        <v>521</v>
      </c>
      <c r="AF7" s="291"/>
      <c r="AG7" s="291"/>
      <c r="AH7" s="291"/>
      <c r="AI7" s="291"/>
      <c r="AJ7" s="291"/>
      <c r="AK7" s="291"/>
      <c r="AL7" s="291"/>
      <c r="AM7" s="291"/>
      <c r="AN7" s="291"/>
      <c r="AO7" s="291"/>
      <c r="AP7" s="291"/>
      <c r="AQ7" s="291"/>
      <c r="AR7" s="291"/>
      <c r="AS7" s="291"/>
      <c r="AT7" s="291"/>
      <c r="AU7" s="291"/>
      <c r="AV7" s="291"/>
      <c r="AW7" s="174">
        <f>+'1. CONCERTACIÓN'!AF8</f>
        <v>0</v>
      </c>
      <c r="AX7" s="182"/>
    </row>
    <row r="8" spans="1:50" s="129" customFormat="1" ht="29.25" customHeight="1">
      <c r="A8" s="308" t="s">
        <v>487</v>
      </c>
      <c r="B8" s="308"/>
      <c r="C8" s="308"/>
      <c r="D8" s="308"/>
      <c r="E8" s="308"/>
      <c r="F8" s="308"/>
      <c r="G8" s="308"/>
      <c r="H8" s="308"/>
      <c r="I8" s="308"/>
      <c r="J8" s="298" t="s">
        <v>0</v>
      </c>
      <c r="K8" s="298"/>
      <c r="L8" s="309"/>
      <c r="M8" s="310"/>
      <c r="N8" s="310"/>
      <c r="O8" s="298" t="s">
        <v>1</v>
      </c>
      <c r="P8" s="298"/>
      <c r="Q8" s="298"/>
      <c r="R8" s="298"/>
      <c r="S8" s="309"/>
      <c r="T8" s="310"/>
      <c r="U8" s="310"/>
      <c r="V8" s="310"/>
      <c r="W8" s="310"/>
      <c r="X8" s="291" t="s">
        <v>5</v>
      </c>
      <c r="Y8" s="291"/>
      <c r="Z8" s="291"/>
      <c r="AA8" s="291"/>
      <c r="AB8" s="291"/>
      <c r="AC8" s="291"/>
      <c r="AD8" s="291"/>
      <c r="AE8" s="291"/>
      <c r="AF8" s="291"/>
      <c r="AG8" s="298">
        <f>IF((S8-L8+1)=1,0,S8-L8+1)</f>
        <v>0</v>
      </c>
      <c r="AH8" s="298"/>
      <c r="AI8" s="298"/>
      <c r="AJ8" s="298"/>
      <c r="AK8" s="298"/>
      <c r="AL8" s="311" t="s">
        <v>489</v>
      </c>
      <c r="AM8" s="311"/>
      <c r="AN8" s="311"/>
      <c r="AO8" s="311"/>
      <c r="AP8" s="311"/>
      <c r="AQ8" s="311"/>
      <c r="AR8" s="311"/>
      <c r="AS8" s="298">
        <f>+'1. CONCERTACIÓN'!AC9</f>
        <v>0</v>
      </c>
      <c r="AT8" s="298"/>
      <c r="AU8" s="298"/>
      <c r="AV8" s="298"/>
      <c r="AW8" s="298"/>
      <c r="AX8" s="160"/>
    </row>
    <row r="9" spans="1:50" s="129" customFormat="1" ht="25.5" customHeight="1">
      <c r="A9" s="308" t="s">
        <v>488</v>
      </c>
      <c r="B9" s="308"/>
      <c r="C9" s="308"/>
      <c r="D9" s="308"/>
      <c r="E9" s="308"/>
      <c r="F9" s="308"/>
      <c r="G9" s="308"/>
      <c r="H9" s="308"/>
      <c r="I9" s="308"/>
      <c r="J9" s="298" t="s">
        <v>198</v>
      </c>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160"/>
    </row>
    <row r="10" spans="1:50" s="129" customFormat="1" ht="21" customHeight="1">
      <c r="A10" s="292" t="s">
        <v>490</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160"/>
    </row>
    <row r="11" spans="1:50" s="129" customFormat="1" ht="30.75" customHeight="1">
      <c r="A11" s="184" t="s">
        <v>137</v>
      </c>
      <c r="B11" s="334" t="s">
        <v>491</v>
      </c>
      <c r="C11" s="334"/>
      <c r="D11" s="334"/>
      <c r="E11" s="334"/>
      <c r="F11" s="334"/>
      <c r="G11" s="334"/>
      <c r="H11" s="334"/>
      <c r="I11" s="334"/>
      <c r="J11" s="334"/>
      <c r="K11" s="334"/>
      <c r="L11" s="334"/>
      <c r="M11" s="334"/>
      <c r="N11" s="338" t="s">
        <v>492</v>
      </c>
      <c r="O11" s="338"/>
      <c r="P11" s="338"/>
      <c r="Q11" s="338"/>
      <c r="R11" s="338"/>
      <c r="S11" s="338"/>
      <c r="T11" s="338"/>
      <c r="U11" s="338"/>
      <c r="V11" s="338"/>
      <c r="W11" s="338"/>
      <c r="X11" s="338"/>
      <c r="Y11" s="338"/>
      <c r="Z11" s="338"/>
      <c r="AA11" s="338"/>
      <c r="AB11" s="338"/>
      <c r="AC11" s="338"/>
      <c r="AD11" s="338" t="s">
        <v>493</v>
      </c>
      <c r="AE11" s="338"/>
      <c r="AF11" s="338"/>
      <c r="AG11" s="338"/>
      <c r="AH11" s="338"/>
      <c r="AI11" s="334" t="s">
        <v>494</v>
      </c>
      <c r="AJ11" s="334"/>
      <c r="AK11" s="334"/>
      <c r="AL11" s="334"/>
      <c r="AM11" s="334"/>
      <c r="AN11" s="334"/>
      <c r="AO11" s="334"/>
      <c r="AP11" s="334"/>
      <c r="AQ11" s="334"/>
      <c r="AR11" s="334"/>
      <c r="AS11" s="334"/>
      <c r="AT11" s="184" t="s">
        <v>495</v>
      </c>
      <c r="AU11" s="338" t="s">
        <v>496</v>
      </c>
      <c r="AV11" s="338"/>
      <c r="AW11" s="184" t="s">
        <v>497</v>
      </c>
      <c r="AX11" s="160"/>
    </row>
    <row r="12" spans="1:50" s="129" customFormat="1" ht="18" customHeight="1">
      <c r="A12" s="293">
        <f>+'1. CONCERTACIÓN'!A13</f>
        <v>0</v>
      </c>
      <c r="B12" s="291">
        <f>'1. CONCERTACIÓN'!F13</f>
        <v>0</v>
      </c>
      <c r="C12" s="291"/>
      <c r="D12" s="291"/>
      <c r="E12" s="291"/>
      <c r="F12" s="291"/>
      <c r="G12" s="291"/>
      <c r="H12" s="291"/>
      <c r="I12" s="291"/>
      <c r="J12" s="291"/>
      <c r="K12" s="291"/>
      <c r="L12" s="291"/>
      <c r="M12" s="291"/>
      <c r="N12" s="291">
        <f>+'1. CONCERTACIÓN'!Y13</f>
        <v>0</v>
      </c>
      <c r="O12" s="291"/>
      <c r="P12" s="291"/>
      <c r="Q12" s="291"/>
      <c r="R12" s="291"/>
      <c r="S12" s="291"/>
      <c r="T12" s="291"/>
      <c r="U12" s="291"/>
      <c r="V12" s="291"/>
      <c r="W12" s="291"/>
      <c r="X12" s="291"/>
      <c r="Y12" s="291"/>
      <c r="Z12" s="291"/>
      <c r="AA12" s="291"/>
      <c r="AB12" s="291"/>
      <c r="AC12" s="291"/>
      <c r="AD12" s="294">
        <f>+'1. CONCERTACIÓN'!N13</f>
        <v>0</v>
      </c>
      <c r="AE12" s="294"/>
      <c r="AF12" s="294"/>
      <c r="AG12" s="294"/>
      <c r="AH12" s="294"/>
      <c r="AI12" s="295"/>
      <c r="AJ12" s="295"/>
      <c r="AK12" s="295"/>
      <c r="AL12" s="295"/>
      <c r="AM12" s="295"/>
      <c r="AN12" s="295"/>
      <c r="AO12" s="295"/>
      <c r="AP12" s="295"/>
      <c r="AQ12" s="295"/>
      <c r="AR12" s="295"/>
      <c r="AS12" s="295"/>
      <c r="AT12" s="291">
        <f>'1. CONCERTACIÓN'!AF13</f>
        <v>0</v>
      </c>
      <c r="AU12" s="297"/>
      <c r="AV12" s="297"/>
      <c r="AW12" s="298">
        <f>(AT12*AU12)</f>
        <v>0</v>
      </c>
      <c r="AX12" s="160"/>
    </row>
    <row r="13" spans="1:50" s="129" customFormat="1" ht="18" customHeight="1">
      <c r="A13" s="293"/>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4">
        <f>+'1. CONCERTACIÓN'!N14</f>
        <v>0</v>
      </c>
      <c r="AE13" s="294"/>
      <c r="AF13" s="294"/>
      <c r="AG13" s="294"/>
      <c r="AH13" s="294"/>
      <c r="AI13" s="295"/>
      <c r="AJ13" s="295"/>
      <c r="AK13" s="295"/>
      <c r="AL13" s="295"/>
      <c r="AM13" s="295"/>
      <c r="AN13" s="295"/>
      <c r="AO13" s="295"/>
      <c r="AP13" s="295"/>
      <c r="AQ13" s="295"/>
      <c r="AR13" s="295"/>
      <c r="AS13" s="295"/>
      <c r="AT13" s="291"/>
      <c r="AU13" s="297"/>
      <c r="AV13" s="297"/>
      <c r="AW13" s="298"/>
      <c r="AX13" s="160"/>
    </row>
    <row r="14" spans="1:50" s="129" customFormat="1" ht="18" customHeight="1">
      <c r="A14" s="293"/>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4">
        <f>+'1. CONCERTACIÓN'!N15</f>
        <v>0</v>
      </c>
      <c r="AE14" s="294"/>
      <c r="AF14" s="294"/>
      <c r="AG14" s="294"/>
      <c r="AH14" s="294"/>
      <c r="AI14" s="295"/>
      <c r="AJ14" s="295"/>
      <c r="AK14" s="295"/>
      <c r="AL14" s="295"/>
      <c r="AM14" s="295"/>
      <c r="AN14" s="295"/>
      <c r="AO14" s="295"/>
      <c r="AP14" s="295"/>
      <c r="AQ14" s="295"/>
      <c r="AR14" s="295"/>
      <c r="AS14" s="295"/>
      <c r="AT14" s="291"/>
      <c r="AU14" s="297"/>
      <c r="AV14" s="297"/>
      <c r="AW14" s="298"/>
      <c r="AX14" s="160"/>
    </row>
    <row r="15" spans="1:50" s="129" customFormat="1" ht="18" customHeight="1">
      <c r="A15" s="293"/>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4">
        <f>+'1. CONCERTACIÓN'!N16</f>
        <v>0</v>
      </c>
      <c r="AE15" s="294"/>
      <c r="AF15" s="294"/>
      <c r="AG15" s="294"/>
      <c r="AH15" s="294"/>
      <c r="AI15" s="295"/>
      <c r="AJ15" s="295"/>
      <c r="AK15" s="295"/>
      <c r="AL15" s="295"/>
      <c r="AM15" s="295"/>
      <c r="AN15" s="295"/>
      <c r="AO15" s="295"/>
      <c r="AP15" s="295"/>
      <c r="AQ15" s="295"/>
      <c r="AR15" s="295"/>
      <c r="AS15" s="295"/>
      <c r="AT15" s="291"/>
      <c r="AU15" s="297"/>
      <c r="AV15" s="297"/>
      <c r="AW15" s="298"/>
      <c r="AX15" s="160"/>
    </row>
    <row r="16" spans="1:50" s="129" customFormat="1" ht="18" customHeight="1">
      <c r="A16" s="293">
        <f>+'1. CONCERTACIÓN'!A17</f>
        <v>0</v>
      </c>
      <c r="B16" s="291">
        <f>'1. CONCERTACIÓN'!F17</f>
        <v>0</v>
      </c>
      <c r="C16" s="291"/>
      <c r="D16" s="291"/>
      <c r="E16" s="291"/>
      <c r="F16" s="291"/>
      <c r="G16" s="291"/>
      <c r="H16" s="291"/>
      <c r="I16" s="291"/>
      <c r="J16" s="291"/>
      <c r="K16" s="291"/>
      <c r="L16" s="291"/>
      <c r="M16" s="291"/>
      <c r="N16" s="291">
        <f>+'1. CONCERTACIÓN'!Y17</f>
        <v>0</v>
      </c>
      <c r="O16" s="291"/>
      <c r="P16" s="291"/>
      <c r="Q16" s="291"/>
      <c r="R16" s="291"/>
      <c r="S16" s="291"/>
      <c r="T16" s="291"/>
      <c r="U16" s="291"/>
      <c r="V16" s="291"/>
      <c r="W16" s="291"/>
      <c r="X16" s="291"/>
      <c r="Y16" s="291"/>
      <c r="Z16" s="291"/>
      <c r="AA16" s="291"/>
      <c r="AB16" s="291"/>
      <c r="AC16" s="291"/>
      <c r="AD16" s="294">
        <f>+'1. CONCERTACIÓN'!N17</f>
        <v>0</v>
      </c>
      <c r="AE16" s="294"/>
      <c r="AF16" s="294"/>
      <c r="AG16" s="294"/>
      <c r="AH16" s="294"/>
      <c r="AI16" s="295"/>
      <c r="AJ16" s="295"/>
      <c r="AK16" s="295"/>
      <c r="AL16" s="295"/>
      <c r="AM16" s="295"/>
      <c r="AN16" s="295"/>
      <c r="AO16" s="295"/>
      <c r="AP16" s="295"/>
      <c r="AQ16" s="295"/>
      <c r="AR16" s="295"/>
      <c r="AS16" s="295"/>
      <c r="AT16" s="291">
        <f>'1. CONCERTACIÓN'!AF17</f>
        <v>0</v>
      </c>
      <c r="AU16" s="297"/>
      <c r="AV16" s="297"/>
      <c r="AW16" s="298">
        <f>(AT16*AU16)</f>
        <v>0</v>
      </c>
      <c r="AX16" s="160"/>
    </row>
    <row r="17" spans="1:50" s="129" customFormat="1" ht="18" customHeight="1">
      <c r="A17" s="293"/>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4">
        <f>+'1. CONCERTACIÓN'!N18</f>
        <v>0</v>
      </c>
      <c r="AE17" s="294"/>
      <c r="AF17" s="294"/>
      <c r="AG17" s="294"/>
      <c r="AH17" s="294"/>
      <c r="AI17" s="295"/>
      <c r="AJ17" s="295"/>
      <c r="AK17" s="295"/>
      <c r="AL17" s="295"/>
      <c r="AM17" s="295"/>
      <c r="AN17" s="295"/>
      <c r="AO17" s="295"/>
      <c r="AP17" s="295"/>
      <c r="AQ17" s="295"/>
      <c r="AR17" s="295"/>
      <c r="AS17" s="295"/>
      <c r="AT17" s="291"/>
      <c r="AU17" s="297"/>
      <c r="AV17" s="297"/>
      <c r="AW17" s="298"/>
      <c r="AX17" s="160"/>
    </row>
    <row r="18" spans="1:50" s="129" customFormat="1" ht="18" customHeight="1">
      <c r="A18" s="293"/>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4">
        <f>+'1. CONCERTACIÓN'!N19</f>
        <v>0</v>
      </c>
      <c r="AE18" s="294"/>
      <c r="AF18" s="294"/>
      <c r="AG18" s="294"/>
      <c r="AH18" s="294"/>
      <c r="AI18" s="295"/>
      <c r="AJ18" s="295"/>
      <c r="AK18" s="295"/>
      <c r="AL18" s="295"/>
      <c r="AM18" s="295"/>
      <c r="AN18" s="295"/>
      <c r="AO18" s="295"/>
      <c r="AP18" s="295"/>
      <c r="AQ18" s="295"/>
      <c r="AR18" s="295"/>
      <c r="AS18" s="295"/>
      <c r="AT18" s="291"/>
      <c r="AU18" s="297"/>
      <c r="AV18" s="297"/>
      <c r="AW18" s="298"/>
      <c r="AX18" s="160"/>
    </row>
    <row r="19" spans="1:50" s="129" customFormat="1" ht="18" customHeight="1">
      <c r="A19" s="293"/>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4">
        <f>+'1. CONCERTACIÓN'!N20</f>
        <v>0</v>
      </c>
      <c r="AE19" s="294"/>
      <c r="AF19" s="294"/>
      <c r="AG19" s="294"/>
      <c r="AH19" s="294"/>
      <c r="AI19" s="295"/>
      <c r="AJ19" s="295"/>
      <c r="AK19" s="295"/>
      <c r="AL19" s="295"/>
      <c r="AM19" s="295"/>
      <c r="AN19" s="295"/>
      <c r="AO19" s="295"/>
      <c r="AP19" s="295"/>
      <c r="AQ19" s="295"/>
      <c r="AR19" s="295"/>
      <c r="AS19" s="295"/>
      <c r="AT19" s="291"/>
      <c r="AU19" s="297"/>
      <c r="AV19" s="297"/>
      <c r="AW19" s="298"/>
      <c r="AX19" s="160"/>
    </row>
    <row r="20" spans="1:50" s="129" customFormat="1" ht="18" customHeight="1">
      <c r="A20" s="293">
        <f>+'1. CONCERTACIÓN'!A21</f>
        <v>0</v>
      </c>
      <c r="B20" s="291">
        <f>'1. CONCERTACIÓN'!F21</f>
        <v>0</v>
      </c>
      <c r="C20" s="291"/>
      <c r="D20" s="291"/>
      <c r="E20" s="291"/>
      <c r="F20" s="291"/>
      <c r="G20" s="291"/>
      <c r="H20" s="291"/>
      <c r="I20" s="291"/>
      <c r="J20" s="291"/>
      <c r="K20" s="291"/>
      <c r="L20" s="291"/>
      <c r="M20" s="291"/>
      <c r="N20" s="291">
        <f>+'1. CONCERTACIÓN'!Y21</f>
        <v>0</v>
      </c>
      <c r="O20" s="291"/>
      <c r="P20" s="291"/>
      <c r="Q20" s="291"/>
      <c r="R20" s="291"/>
      <c r="S20" s="291"/>
      <c r="T20" s="291"/>
      <c r="U20" s="291"/>
      <c r="V20" s="291"/>
      <c r="W20" s="291"/>
      <c r="X20" s="291"/>
      <c r="Y20" s="291"/>
      <c r="Z20" s="291"/>
      <c r="AA20" s="291"/>
      <c r="AB20" s="291"/>
      <c r="AC20" s="291"/>
      <c r="AD20" s="294">
        <f>+'1. CONCERTACIÓN'!N21</f>
        <v>0</v>
      </c>
      <c r="AE20" s="294"/>
      <c r="AF20" s="294"/>
      <c r="AG20" s="294"/>
      <c r="AH20" s="294"/>
      <c r="AI20" s="295"/>
      <c r="AJ20" s="295"/>
      <c r="AK20" s="295"/>
      <c r="AL20" s="295"/>
      <c r="AM20" s="295"/>
      <c r="AN20" s="295"/>
      <c r="AO20" s="295"/>
      <c r="AP20" s="295"/>
      <c r="AQ20" s="295"/>
      <c r="AR20" s="295"/>
      <c r="AS20" s="295"/>
      <c r="AT20" s="291">
        <f>'1. CONCERTACIÓN'!AF21</f>
        <v>0</v>
      </c>
      <c r="AU20" s="297"/>
      <c r="AV20" s="297"/>
      <c r="AW20" s="298">
        <f>(AT20*AU20)</f>
        <v>0</v>
      </c>
      <c r="AX20" s="160"/>
    </row>
    <row r="21" spans="1:50" s="129" customFormat="1" ht="18" customHeight="1">
      <c r="A21" s="293"/>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4">
        <f>+'1. CONCERTACIÓN'!N22</f>
        <v>0</v>
      </c>
      <c r="AE21" s="294"/>
      <c r="AF21" s="294"/>
      <c r="AG21" s="294"/>
      <c r="AH21" s="294"/>
      <c r="AI21" s="295"/>
      <c r="AJ21" s="295"/>
      <c r="AK21" s="295"/>
      <c r="AL21" s="295"/>
      <c r="AM21" s="295"/>
      <c r="AN21" s="295"/>
      <c r="AO21" s="295"/>
      <c r="AP21" s="295"/>
      <c r="AQ21" s="295"/>
      <c r="AR21" s="295"/>
      <c r="AS21" s="295"/>
      <c r="AT21" s="291"/>
      <c r="AU21" s="297"/>
      <c r="AV21" s="297"/>
      <c r="AW21" s="298"/>
      <c r="AX21" s="160"/>
    </row>
    <row r="22" spans="1:50" s="129" customFormat="1" ht="18" customHeight="1">
      <c r="A22" s="293"/>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4">
        <f>+'1. CONCERTACIÓN'!N23</f>
        <v>0</v>
      </c>
      <c r="AE22" s="294"/>
      <c r="AF22" s="294"/>
      <c r="AG22" s="294"/>
      <c r="AH22" s="294"/>
      <c r="AI22" s="295"/>
      <c r="AJ22" s="295"/>
      <c r="AK22" s="295"/>
      <c r="AL22" s="295"/>
      <c r="AM22" s="295"/>
      <c r="AN22" s="295"/>
      <c r="AO22" s="295"/>
      <c r="AP22" s="295"/>
      <c r="AQ22" s="295"/>
      <c r="AR22" s="295"/>
      <c r="AS22" s="295"/>
      <c r="AT22" s="291"/>
      <c r="AU22" s="297"/>
      <c r="AV22" s="297"/>
      <c r="AW22" s="298"/>
      <c r="AX22" s="160"/>
    </row>
    <row r="23" spans="1:50" s="129" customFormat="1" ht="18" customHeight="1">
      <c r="A23" s="293"/>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4">
        <f>+'1. CONCERTACIÓN'!N24</f>
        <v>0</v>
      </c>
      <c r="AE23" s="294"/>
      <c r="AF23" s="294"/>
      <c r="AG23" s="294"/>
      <c r="AH23" s="294"/>
      <c r="AI23" s="295"/>
      <c r="AJ23" s="295"/>
      <c r="AK23" s="295"/>
      <c r="AL23" s="295"/>
      <c r="AM23" s="295"/>
      <c r="AN23" s="295"/>
      <c r="AO23" s="295"/>
      <c r="AP23" s="295"/>
      <c r="AQ23" s="295"/>
      <c r="AR23" s="295"/>
      <c r="AS23" s="295"/>
      <c r="AT23" s="291"/>
      <c r="AU23" s="297"/>
      <c r="AV23" s="297"/>
      <c r="AW23" s="298"/>
      <c r="AX23" s="160"/>
    </row>
    <row r="24" spans="1:50" s="129" customFormat="1" ht="18" customHeight="1">
      <c r="A24" s="293">
        <f>+'1. CONCERTACIÓN'!A25</f>
        <v>0</v>
      </c>
      <c r="B24" s="291">
        <f>'1. CONCERTACIÓN'!F25</f>
        <v>0</v>
      </c>
      <c r="C24" s="291"/>
      <c r="D24" s="291"/>
      <c r="E24" s="291"/>
      <c r="F24" s="291"/>
      <c r="G24" s="291"/>
      <c r="H24" s="291"/>
      <c r="I24" s="291"/>
      <c r="J24" s="291"/>
      <c r="K24" s="291"/>
      <c r="L24" s="291"/>
      <c r="M24" s="291"/>
      <c r="N24" s="291">
        <f>+'1. CONCERTACIÓN'!Y25</f>
        <v>0</v>
      </c>
      <c r="O24" s="291"/>
      <c r="P24" s="291"/>
      <c r="Q24" s="291"/>
      <c r="R24" s="291"/>
      <c r="S24" s="291"/>
      <c r="T24" s="291"/>
      <c r="U24" s="291"/>
      <c r="V24" s="291"/>
      <c r="W24" s="291"/>
      <c r="X24" s="291"/>
      <c r="Y24" s="291"/>
      <c r="Z24" s="291"/>
      <c r="AA24" s="291"/>
      <c r="AB24" s="291"/>
      <c r="AC24" s="291"/>
      <c r="AD24" s="294">
        <f>+'1. CONCERTACIÓN'!N25</f>
        <v>0</v>
      </c>
      <c r="AE24" s="294"/>
      <c r="AF24" s="294"/>
      <c r="AG24" s="294"/>
      <c r="AH24" s="294"/>
      <c r="AI24" s="295"/>
      <c r="AJ24" s="295"/>
      <c r="AK24" s="295"/>
      <c r="AL24" s="295"/>
      <c r="AM24" s="295"/>
      <c r="AN24" s="295"/>
      <c r="AO24" s="295"/>
      <c r="AP24" s="295"/>
      <c r="AQ24" s="295"/>
      <c r="AR24" s="295"/>
      <c r="AS24" s="295"/>
      <c r="AT24" s="291">
        <f>'1. CONCERTACIÓN'!AF25</f>
        <v>0</v>
      </c>
      <c r="AU24" s="297"/>
      <c r="AV24" s="297"/>
      <c r="AW24" s="298">
        <f>(AT24*AU24)</f>
        <v>0</v>
      </c>
      <c r="AX24" s="160"/>
    </row>
    <row r="25" spans="1:50" s="129" customFormat="1" ht="18" customHeight="1">
      <c r="A25" s="293"/>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4">
        <f>+'1. CONCERTACIÓN'!N26</f>
        <v>0</v>
      </c>
      <c r="AE25" s="294"/>
      <c r="AF25" s="294"/>
      <c r="AG25" s="294"/>
      <c r="AH25" s="294"/>
      <c r="AI25" s="295"/>
      <c r="AJ25" s="295"/>
      <c r="AK25" s="295"/>
      <c r="AL25" s="295"/>
      <c r="AM25" s="295"/>
      <c r="AN25" s="295"/>
      <c r="AO25" s="295"/>
      <c r="AP25" s="295"/>
      <c r="AQ25" s="295"/>
      <c r="AR25" s="295"/>
      <c r="AS25" s="295"/>
      <c r="AT25" s="291"/>
      <c r="AU25" s="297"/>
      <c r="AV25" s="297"/>
      <c r="AW25" s="298"/>
      <c r="AX25" s="160"/>
    </row>
    <row r="26" spans="1:50" s="129" customFormat="1" ht="18" customHeight="1">
      <c r="A26" s="293"/>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4">
        <f>+'1. CONCERTACIÓN'!N27</f>
        <v>0</v>
      </c>
      <c r="AE26" s="294"/>
      <c r="AF26" s="294"/>
      <c r="AG26" s="294"/>
      <c r="AH26" s="294"/>
      <c r="AI26" s="295"/>
      <c r="AJ26" s="295"/>
      <c r="AK26" s="295"/>
      <c r="AL26" s="295"/>
      <c r="AM26" s="295"/>
      <c r="AN26" s="295"/>
      <c r="AO26" s="295"/>
      <c r="AP26" s="295"/>
      <c r="AQ26" s="295"/>
      <c r="AR26" s="295"/>
      <c r="AS26" s="295"/>
      <c r="AT26" s="291"/>
      <c r="AU26" s="297"/>
      <c r="AV26" s="297"/>
      <c r="AW26" s="298"/>
      <c r="AX26" s="160"/>
    </row>
    <row r="27" spans="1:50" s="129" customFormat="1" ht="18" customHeight="1">
      <c r="A27" s="293"/>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4">
        <f>+'1. CONCERTACIÓN'!N28</f>
        <v>0</v>
      </c>
      <c r="AE27" s="294"/>
      <c r="AF27" s="294"/>
      <c r="AG27" s="294"/>
      <c r="AH27" s="294"/>
      <c r="AI27" s="295"/>
      <c r="AJ27" s="295"/>
      <c r="AK27" s="295"/>
      <c r="AL27" s="295"/>
      <c r="AM27" s="295"/>
      <c r="AN27" s="295"/>
      <c r="AO27" s="295"/>
      <c r="AP27" s="295"/>
      <c r="AQ27" s="295"/>
      <c r="AR27" s="295"/>
      <c r="AS27" s="295"/>
      <c r="AT27" s="291"/>
      <c r="AU27" s="297"/>
      <c r="AV27" s="297"/>
      <c r="AW27" s="298"/>
      <c r="AX27" s="160"/>
    </row>
    <row r="28" spans="1:50" s="129" customFormat="1" ht="18" customHeight="1">
      <c r="A28" s="293">
        <f>+'1. CONCERTACIÓN'!A29</f>
        <v>0</v>
      </c>
      <c r="B28" s="291">
        <f>'1. CONCERTACIÓN'!F29</f>
        <v>0</v>
      </c>
      <c r="C28" s="291"/>
      <c r="D28" s="291"/>
      <c r="E28" s="291"/>
      <c r="F28" s="291"/>
      <c r="G28" s="291"/>
      <c r="H28" s="291"/>
      <c r="I28" s="291"/>
      <c r="J28" s="291"/>
      <c r="K28" s="291"/>
      <c r="L28" s="291"/>
      <c r="M28" s="291"/>
      <c r="N28" s="291">
        <f>+'1. CONCERTACIÓN'!Y29</f>
        <v>0</v>
      </c>
      <c r="O28" s="291"/>
      <c r="P28" s="291"/>
      <c r="Q28" s="291"/>
      <c r="R28" s="291"/>
      <c r="S28" s="291"/>
      <c r="T28" s="291"/>
      <c r="U28" s="291"/>
      <c r="V28" s="291"/>
      <c r="W28" s="291"/>
      <c r="X28" s="291"/>
      <c r="Y28" s="291"/>
      <c r="Z28" s="291"/>
      <c r="AA28" s="291"/>
      <c r="AB28" s="291"/>
      <c r="AC28" s="291"/>
      <c r="AD28" s="294">
        <f>+'1. CONCERTACIÓN'!N29</f>
        <v>0</v>
      </c>
      <c r="AE28" s="294"/>
      <c r="AF28" s="294"/>
      <c r="AG28" s="294"/>
      <c r="AH28" s="294"/>
      <c r="AI28" s="295"/>
      <c r="AJ28" s="295"/>
      <c r="AK28" s="295"/>
      <c r="AL28" s="295"/>
      <c r="AM28" s="295"/>
      <c r="AN28" s="295"/>
      <c r="AO28" s="295"/>
      <c r="AP28" s="295"/>
      <c r="AQ28" s="295"/>
      <c r="AR28" s="295"/>
      <c r="AS28" s="295"/>
      <c r="AT28" s="291">
        <f>'1. CONCERTACIÓN'!AF29</f>
        <v>0</v>
      </c>
      <c r="AU28" s="297"/>
      <c r="AV28" s="297"/>
      <c r="AW28" s="298">
        <f>(AT28*AU28)</f>
        <v>0</v>
      </c>
      <c r="AX28" s="160"/>
    </row>
    <row r="29" spans="1:50" s="129" customFormat="1" ht="18" customHeight="1">
      <c r="A29" s="293"/>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4">
        <f>+'1. CONCERTACIÓN'!N30</f>
        <v>0</v>
      </c>
      <c r="AE29" s="294"/>
      <c r="AF29" s="294"/>
      <c r="AG29" s="294"/>
      <c r="AH29" s="294"/>
      <c r="AI29" s="295"/>
      <c r="AJ29" s="295"/>
      <c r="AK29" s="295"/>
      <c r="AL29" s="295"/>
      <c r="AM29" s="295"/>
      <c r="AN29" s="295"/>
      <c r="AO29" s="295"/>
      <c r="AP29" s="295"/>
      <c r="AQ29" s="295"/>
      <c r="AR29" s="295"/>
      <c r="AS29" s="295"/>
      <c r="AT29" s="291"/>
      <c r="AU29" s="297"/>
      <c r="AV29" s="297"/>
      <c r="AW29" s="298"/>
      <c r="AX29" s="160"/>
    </row>
    <row r="30" spans="1:50" s="129" customFormat="1" ht="18" customHeight="1">
      <c r="A30" s="293"/>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4">
        <f>+'1. CONCERTACIÓN'!N31</f>
        <v>0</v>
      </c>
      <c r="AE30" s="294"/>
      <c r="AF30" s="294"/>
      <c r="AG30" s="294"/>
      <c r="AH30" s="294"/>
      <c r="AI30" s="295"/>
      <c r="AJ30" s="295"/>
      <c r="AK30" s="295"/>
      <c r="AL30" s="295"/>
      <c r="AM30" s="295"/>
      <c r="AN30" s="295"/>
      <c r="AO30" s="295"/>
      <c r="AP30" s="295"/>
      <c r="AQ30" s="295"/>
      <c r="AR30" s="295"/>
      <c r="AS30" s="295"/>
      <c r="AT30" s="291"/>
      <c r="AU30" s="297"/>
      <c r="AV30" s="297"/>
      <c r="AW30" s="298"/>
      <c r="AX30" s="160"/>
    </row>
    <row r="31" spans="1:50" s="129" customFormat="1" ht="18" customHeight="1">
      <c r="A31" s="293"/>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4">
        <f>+'1. CONCERTACIÓN'!N32</f>
        <v>0</v>
      </c>
      <c r="AE31" s="294"/>
      <c r="AF31" s="294"/>
      <c r="AG31" s="294"/>
      <c r="AH31" s="294"/>
      <c r="AI31" s="295"/>
      <c r="AJ31" s="295"/>
      <c r="AK31" s="295"/>
      <c r="AL31" s="295"/>
      <c r="AM31" s="295"/>
      <c r="AN31" s="295"/>
      <c r="AO31" s="295"/>
      <c r="AP31" s="295"/>
      <c r="AQ31" s="295"/>
      <c r="AR31" s="295"/>
      <c r="AS31" s="295"/>
      <c r="AT31" s="291"/>
      <c r="AU31" s="297"/>
      <c r="AV31" s="297"/>
      <c r="AW31" s="298"/>
      <c r="AX31" s="160"/>
    </row>
    <row r="32" spans="1:50" s="129" customFormat="1" ht="12.75" customHeight="1">
      <c r="A32" s="29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317"/>
      <c r="AE32" s="317"/>
      <c r="AF32" s="317"/>
      <c r="AG32" s="317"/>
      <c r="AH32" s="317"/>
      <c r="AI32" s="317"/>
      <c r="AJ32" s="317"/>
      <c r="AK32" s="317"/>
      <c r="AL32" s="317"/>
      <c r="AM32" s="317"/>
      <c r="AN32" s="317"/>
      <c r="AO32" s="317"/>
      <c r="AP32" s="317"/>
      <c r="AQ32" s="317"/>
      <c r="AR32" s="317"/>
      <c r="AS32" s="317"/>
      <c r="AT32" s="300" t="str">
        <f>IF(SUM(AT11:AT31)&lt;&gt;100,"Numero no puede ser mayor ni menor que 100",SUM(AT11:AT31))</f>
        <v>Numero no puede ser mayor ni menor que 100</v>
      </c>
      <c r="AU32" s="317"/>
      <c r="AV32" s="317"/>
      <c r="AW32" s="312">
        <f>SUM(AW12:AW31)</f>
        <v>0</v>
      </c>
      <c r="AX32" s="160"/>
    </row>
    <row r="33" spans="1:53" s="129" customFormat="1" ht="37.5" customHeight="1">
      <c r="A33" s="316" t="s">
        <v>250</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00"/>
      <c r="AU33" s="337"/>
      <c r="AV33" s="337"/>
      <c r="AW33" s="312"/>
      <c r="AX33" s="160"/>
    </row>
    <row r="34" spans="1:53" s="129" customFormat="1" ht="27" customHeight="1">
      <c r="A34" s="292" t="s">
        <v>498</v>
      </c>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t="s">
        <v>499</v>
      </c>
      <c r="AH34" s="292"/>
      <c r="AI34" s="292"/>
      <c r="AJ34" s="292"/>
      <c r="AK34" s="292"/>
      <c r="AL34" s="292"/>
      <c r="AM34" s="292"/>
      <c r="AN34" s="292"/>
      <c r="AO34" s="292"/>
      <c r="AP34" s="292"/>
      <c r="AQ34" s="292"/>
      <c r="AR34" s="292"/>
      <c r="AS34" s="292"/>
      <c r="AT34" s="292"/>
      <c r="AU34" s="292"/>
      <c r="AV34" s="292"/>
      <c r="AW34" s="292"/>
      <c r="AX34" s="160"/>
    </row>
    <row r="35" spans="1:53" s="129" customFormat="1" ht="27" customHeight="1">
      <c r="A35" s="185" t="s">
        <v>281</v>
      </c>
      <c r="B35" s="334" t="s">
        <v>500</v>
      </c>
      <c r="C35" s="334"/>
      <c r="D35" s="334"/>
      <c r="E35" s="334"/>
      <c r="F35" s="334"/>
      <c r="G35" s="334"/>
      <c r="H35" s="334"/>
      <c r="I35" s="334"/>
      <c r="J35" s="334"/>
      <c r="K35" s="338" t="s">
        <v>501</v>
      </c>
      <c r="L35" s="338"/>
      <c r="M35" s="338"/>
      <c r="N35" s="338"/>
      <c r="O35" s="338"/>
      <c r="P35" s="338"/>
      <c r="Q35" s="338"/>
      <c r="R35" s="338"/>
      <c r="S35" s="338"/>
      <c r="T35" s="338"/>
      <c r="U35" s="334" t="s">
        <v>502</v>
      </c>
      <c r="V35" s="334"/>
      <c r="W35" s="334"/>
      <c r="X35" s="334"/>
      <c r="Y35" s="334"/>
      <c r="Z35" s="334"/>
      <c r="AA35" s="334"/>
      <c r="AB35" s="334"/>
      <c r="AC35" s="334"/>
      <c r="AD35" s="334"/>
      <c r="AE35" s="334"/>
      <c r="AF35" s="334"/>
      <c r="AG35" s="338" t="s">
        <v>503</v>
      </c>
      <c r="AH35" s="338"/>
      <c r="AI35" s="338"/>
      <c r="AJ35" s="338"/>
      <c r="AK35" s="338"/>
      <c r="AL35" s="338"/>
      <c r="AM35" s="338"/>
      <c r="AN35" s="338"/>
      <c r="AO35" s="338"/>
      <c r="AP35" s="338" t="s">
        <v>504</v>
      </c>
      <c r="AQ35" s="338"/>
      <c r="AR35" s="338"/>
      <c r="AS35" s="338"/>
      <c r="AT35" s="338" t="s">
        <v>505</v>
      </c>
      <c r="AU35" s="338"/>
      <c r="AV35" s="338"/>
      <c r="AW35" s="338"/>
      <c r="AX35" s="160"/>
    </row>
    <row r="36" spans="1:53" s="129" customFormat="1" ht="118.5" customHeight="1">
      <c r="A36" s="177">
        <f>+'1. CONCERTACIÓN'!A36</f>
        <v>1</v>
      </c>
      <c r="B36" s="291">
        <f>+'1. CONCERTACIÓN'!C36</f>
        <v>0</v>
      </c>
      <c r="C36" s="291"/>
      <c r="D36" s="291"/>
      <c r="E36" s="291"/>
      <c r="F36" s="291"/>
      <c r="G36" s="291"/>
      <c r="H36" s="291"/>
      <c r="I36" s="291"/>
      <c r="J36" s="291"/>
      <c r="K36" s="291">
        <f>+'1. CONCERTACIÓN'!H36</f>
        <v>0</v>
      </c>
      <c r="L36" s="291"/>
      <c r="M36" s="291"/>
      <c r="N36" s="291"/>
      <c r="O36" s="291"/>
      <c r="P36" s="291"/>
      <c r="Q36" s="291"/>
      <c r="R36" s="291"/>
      <c r="S36" s="291"/>
      <c r="T36" s="291"/>
      <c r="U36" s="335" t="str">
        <f>+'1. CONCERTACIÓN'!R36</f>
        <v/>
      </c>
      <c r="V36" s="335"/>
      <c r="W36" s="335"/>
      <c r="X36" s="335"/>
      <c r="Y36" s="335"/>
      <c r="Z36" s="335"/>
      <c r="AA36" s="335"/>
      <c r="AB36" s="335"/>
      <c r="AC36" s="335"/>
      <c r="AD36" s="335"/>
      <c r="AE36" s="335"/>
      <c r="AF36" s="335"/>
      <c r="AG36" s="321"/>
      <c r="AH36" s="321"/>
      <c r="AI36" s="321"/>
      <c r="AJ36" s="321"/>
      <c r="AK36" s="321"/>
      <c r="AL36" s="321"/>
      <c r="AM36" s="321"/>
      <c r="AN36" s="321"/>
      <c r="AO36" s="321"/>
      <c r="AP36" s="336">
        <f>IF(AG36='lista de selecciones'!I180,'lista de selecciones'!J180,IF(AG36='lista de selecciones'!I181,'lista de selecciones'!J181,IF(AG36='lista de selecciones'!I182,'lista de selecciones'!J182,IF(AG36='lista de selecciones'!I183,'lista de selecciones'!J183,0))))</f>
        <v>0</v>
      </c>
      <c r="AQ36" s="336"/>
      <c r="AR36" s="336"/>
      <c r="AS36" s="336"/>
      <c r="AT36" s="304">
        <f>IF(AG36='lista de selecciones'!$I$180,'lista de selecciones'!$K$180,IF(AG36='lista de selecciones'!$I$181,'lista de selecciones'!$K$181,IF(AG36='lista de selecciones'!$I$182,'lista de selecciones'!$K$182,IF(AG36='lista de selecciones'!$I$183,'lista de selecciones'!$K$183,0))))</f>
        <v>0</v>
      </c>
      <c r="AU36" s="304"/>
      <c r="AV36" s="304"/>
      <c r="AW36" s="304"/>
      <c r="AX36" s="160"/>
    </row>
    <row r="37" spans="1:53" s="129" customFormat="1" ht="151.5" customHeight="1">
      <c r="A37" s="177">
        <f>+'1. CONCERTACIÓN'!A37</f>
        <v>2</v>
      </c>
      <c r="B37" s="291">
        <f>B36</f>
        <v>0</v>
      </c>
      <c r="C37" s="291"/>
      <c r="D37" s="291"/>
      <c r="E37" s="291"/>
      <c r="F37" s="291"/>
      <c r="G37" s="291"/>
      <c r="H37" s="291"/>
      <c r="I37" s="291"/>
      <c r="J37" s="291"/>
      <c r="K37" s="291">
        <f>+'1. CONCERTACIÓN'!H37</f>
        <v>0</v>
      </c>
      <c r="L37" s="291"/>
      <c r="M37" s="291"/>
      <c r="N37" s="291"/>
      <c r="O37" s="291"/>
      <c r="P37" s="291"/>
      <c r="Q37" s="291"/>
      <c r="R37" s="291"/>
      <c r="S37" s="291"/>
      <c r="T37" s="291"/>
      <c r="U37" s="335" t="str">
        <f>+'1. CONCERTACIÓN'!R37</f>
        <v/>
      </c>
      <c r="V37" s="335"/>
      <c r="W37" s="335"/>
      <c r="X37" s="335"/>
      <c r="Y37" s="335"/>
      <c r="Z37" s="335"/>
      <c r="AA37" s="335"/>
      <c r="AB37" s="335"/>
      <c r="AC37" s="335"/>
      <c r="AD37" s="335"/>
      <c r="AE37" s="335"/>
      <c r="AF37" s="335"/>
      <c r="AG37" s="321"/>
      <c r="AH37" s="321"/>
      <c r="AI37" s="321"/>
      <c r="AJ37" s="321"/>
      <c r="AK37" s="321"/>
      <c r="AL37" s="321"/>
      <c r="AM37" s="321"/>
      <c r="AN37" s="321"/>
      <c r="AO37" s="321"/>
      <c r="AP37" s="336">
        <f>IF(AG37='lista de selecciones'!I180,'lista de selecciones'!J180,IF(AG37='lista de selecciones'!I181,'lista de selecciones'!J181,IF(AG37='lista de selecciones'!I182,'lista de selecciones'!J182,IF(AG37='lista de selecciones'!I183,'lista de selecciones'!J183,0))))</f>
        <v>0</v>
      </c>
      <c r="AQ37" s="336"/>
      <c r="AR37" s="336"/>
      <c r="AS37" s="336"/>
      <c r="AT37" s="304">
        <f>IF(AG37='lista de selecciones'!$I$180,'lista de selecciones'!$K$180,IF(AG37='lista de selecciones'!$I$181,'lista de selecciones'!$K$181,IF(AG37='lista de selecciones'!$I$182,'lista de selecciones'!$K$182,IF(AG37='lista de selecciones'!$I$183,'lista de selecciones'!$K$183,0))))</f>
        <v>0</v>
      </c>
      <c r="AU37" s="304"/>
      <c r="AV37" s="304"/>
      <c r="AW37" s="304"/>
      <c r="AX37" s="160"/>
    </row>
    <row r="38" spans="1:53" s="129" customFormat="1" ht="122.25" customHeight="1">
      <c r="A38" s="177">
        <f>+'1. CONCERTACIÓN'!A38</f>
        <v>3</v>
      </c>
      <c r="B38" s="291">
        <f>B36</f>
        <v>0</v>
      </c>
      <c r="C38" s="291"/>
      <c r="D38" s="291"/>
      <c r="E38" s="291"/>
      <c r="F38" s="291"/>
      <c r="G38" s="291"/>
      <c r="H38" s="291"/>
      <c r="I38" s="291"/>
      <c r="J38" s="291"/>
      <c r="K38" s="291">
        <f>+'1. CONCERTACIÓN'!H38</f>
        <v>0</v>
      </c>
      <c r="L38" s="291"/>
      <c r="M38" s="291"/>
      <c r="N38" s="291"/>
      <c r="O38" s="291"/>
      <c r="P38" s="291"/>
      <c r="Q38" s="291"/>
      <c r="R38" s="291"/>
      <c r="S38" s="291"/>
      <c r="T38" s="291"/>
      <c r="U38" s="335" t="str">
        <f>+'1. CONCERTACIÓN'!R38</f>
        <v/>
      </c>
      <c r="V38" s="335"/>
      <c r="W38" s="335"/>
      <c r="X38" s="335"/>
      <c r="Y38" s="335"/>
      <c r="Z38" s="335"/>
      <c r="AA38" s="335"/>
      <c r="AB38" s="335"/>
      <c r="AC38" s="335"/>
      <c r="AD38" s="335"/>
      <c r="AE38" s="335"/>
      <c r="AF38" s="335"/>
      <c r="AG38" s="321"/>
      <c r="AH38" s="321"/>
      <c r="AI38" s="321"/>
      <c r="AJ38" s="321"/>
      <c r="AK38" s="321"/>
      <c r="AL38" s="321"/>
      <c r="AM38" s="321"/>
      <c r="AN38" s="321"/>
      <c r="AO38" s="321"/>
      <c r="AP38" s="336">
        <f>IF(AG38='lista de selecciones'!I180,'lista de selecciones'!J180,IF(AG38='lista de selecciones'!I182,'lista de selecciones'!J182,IF(AG38='lista de selecciones'!I183,'lista de selecciones'!J183,IF(AG38='lista de selecciones'!I184,'lista de selecciones'!J184,0))))</f>
        <v>0</v>
      </c>
      <c r="AQ38" s="336"/>
      <c r="AR38" s="336"/>
      <c r="AS38" s="336"/>
      <c r="AT38" s="304">
        <f>IF(AG38='lista de selecciones'!$I$180,'lista de selecciones'!$K$180,IF(AG38='lista de selecciones'!$I$181,'lista de selecciones'!$K$181,IF(AG38='lista de selecciones'!$I$182,'lista de selecciones'!$K$182,IF(AG38='lista de selecciones'!$I$183,'lista de selecciones'!$K$183,0))))</f>
        <v>0</v>
      </c>
      <c r="AU38" s="304"/>
      <c r="AV38" s="304"/>
      <c r="AW38" s="304"/>
      <c r="AX38" s="160"/>
    </row>
    <row r="39" spans="1:53" s="129" customFormat="1" ht="111" customHeight="1">
      <c r="A39" s="177">
        <f>+'1. CONCERTACIÓN'!A39</f>
        <v>4</v>
      </c>
      <c r="B39" s="291">
        <f>B37</f>
        <v>0</v>
      </c>
      <c r="C39" s="291"/>
      <c r="D39" s="291"/>
      <c r="E39" s="291"/>
      <c r="F39" s="291"/>
      <c r="G39" s="291"/>
      <c r="H39" s="291"/>
      <c r="I39" s="291"/>
      <c r="J39" s="291"/>
      <c r="K39" s="291">
        <f>+'1. CONCERTACIÓN'!H39</f>
        <v>0</v>
      </c>
      <c r="L39" s="291"/>
      <c r="M39" s="291"/>
      <c r="N39" s="291"/>
      <c r="O39" s="291"/>
      <c r="P39" s="291"/>
      <c r="Q39" s="291"/>
      <c r="R39" s="291"/>
      <c r="S39" s="291"/>
      <c r="T39" s="291"/>
      <c r="U39" s="335" t="str">
        <f>+'1. CONCERTACIÓN'!R39</f>
        <v/>
      </c>
      <c r="V39" s="335"/>
      <c r="W39" s="335"/>
      <c r="X39" s="335"/>
      <c r="Y39" s="335"/>
      <c r="Z39" s="335"/>
      <c r="AA39" s="335"/>
      <c r="AB39" s="335"/>
      <c r="AC39" s="335"/>
      <c r="AD39" s="335"/>
      <c r="AE39" s="335"/>
      <c r="AF39" s="335"/>
      <c r="AG39" s="321"/>
      <c r="AH39" s="321"/>
      <c r="AI39" s="321"/>
      <c r="AJ39" s="321"/>
      <c r="AK39" s="321"/>
      <c r="AL39" s="321"/>
      <c r="AM39" s="321"/>
      <c r="AN39" s="321"/>
      <c r="AO39" s="321"/>
      <c r="AP39" s="336">
        <f>IF(AG39='lista de selecciones'!I180,'lista de selecciones'!J180,IF(AG39='lista de selecciones'!I181,'lista de selecciones'!J181,IF(AG39='lista de selecciones'!I182,'lista de selecciones'!J182,IF(AG39='lista de selecciones'!I183,'lista de selecciones'!J183,0))))</f>
        <v>0</v>
      </c>
      <c r="AQ39" s="336"/>
      <c r="AR39" s="336"/>
      <c r="AS39" s="336"/>
      <c r="AT39" s="304">
        <f>IF(AG39='lista de selecciones'!$I$180,'lista de selecciones'!$K$180,IF(AG39='lista de selecciones'!$I$181,'lista de selecciones'!$K$181,IF(AG39='lista de selecciones'!$I$182,'lista de selecciones'!$K$182,IF(AG39='lista de selecciones'!$I$183,'lista de selecciones'!$K$183,0))))</f>
        <v>0</v>
      </c>
      <c r="AU39" s="304"/>
      <c r="AV39" s="304"/>
      <c r="AW39" s="304"/>
      <c r="AX39" s="160"/>
    </row>
    <row r="40" spans="1:53" s="129" customFormat="1" ht="27" customHeight="1">
      <c r="A40" s="316" t="s">
        <v>248</v>
      </c>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42">
        <f>SUM(AT36:AW39)/4</f>
        <v>0</v>
      </c>
      <c r="AU40" s="342"/>
      <c r="AV40" s="342"/>
      <c r="AW40" s="342"/>
      <c r="AX40" s="160"/>
    </row>
    <row r="41" spans="1:53" s="129" customFormat="1" ht="27" customHeight="1">
      <c r="A41" s="339" t="s">
        <v>246</v>
      </c>
      <c r="B41" s="339"/>
      <c r="C41" s="339"/>
      <c r="D41" s="339"/>
      <c r="E41" s="339"/>
      <c r="F41" s="339"/>
      <c r="G41" s="339"/>
      <c r="H41" s="339"/>
      <c r="I41" s="339"/>
      <c r="J41" s="339"/>
      <c r="K41" s="339"/>
      <c r="L41" s="339"/>
      <c r="M41" s="339"/>
      <c r="N41" s="339"/>
      <c r="O41" s="322" t="e">
        <f>+#REF!</f>
        <v>#REF!</v>
      </c>
      <c r="P41" s="298"/>
      <c r="Q41" s="298"/>
      <c r="R41" s="298"/>
      <c r="S41" s="298"/>
      <c r="T41" s="339" t="s">
        <v>247</v>
      </c>
      <c r="U41" s="339"/>
      <c r="V41" s="339"/>
      <c r="W41" s="339"/>
      <c r="X41" s="339"/>
      <c r="Y41" s="339"/>
      <c r="Z41" s="339"/>
      <c r="AA41" s="339"/>
      <c r="AB41" s="339"/>
      <c r="AC41" s="339"/>
      <c r="AD41" s="339"/>
      <c r="AE41" s="339"/>
      <c r="AF41" s="339"/>
      <c r="AG41" s="339"/>
      <c r="AH41" s="339"/>
      <c r="AI41" s="339"/>
      <c r="AJ41" s="306" t="e">
        <f>+#REF!</f>
        <v>#REF!</v>
      </c>
      <c r="AK41" s="298"/>
      <c r="AL41" s="298"/>
      <c r="AM41" s="298"/>
      <c r="AN41" s="298"/>
      <c r="AO41" s="287" t="s">
        <v>443</v>
      </c>
      <c r="AP41" s="287"/>
      <c r="AQ41" s="287"/>
      <c r="AR41" s="287"/>
      <c r="AS41" s="287"/>
      <c r="AT41" s="340" t="e">
        <f>+O41+AJ41</f>
        <v>#REF!</v>
      </c>
      <c r="AU41" s="293"/>
      <c r="AV41" s="293"/>
      <c r="AW41" s="293"/>
      <c r="AX41" s="160"/>
    </row>
    <row r="42" spans="1:53" s="129" customFormat="1" ht="27" customHeight="1">
      <c r="A42" s="339" t="s">
        <v>287</v>
      </c>
      <c r="B42" s="339"/>
      <c r="C42" s="339"/>
      <c r="D42" s="339"/>
      <c r="E42" s="339"/>
      <c r="F42" s="339"/>
      <c r="G42" s="339"/>
      <c r="H42" s="339"/>
      <c r="I42" s="339"/>
      <c r="J42" s="339"/>
      <c r="K42" s="339"/>
      <c r="L42" s="339"/>
      <c r="M42" s="339"/>
      <c r="N42" s="339"/>
      <c r="O42" s="298">
        <f>+AW32*80%</f>
        <v>0</v>
      </c>
      <c r="P42" s="298"/>
      <c r="Q42" s="298"/>
      <c r="R42" s="298"/>
      <c r="S42" s="298"/>
      <c r="T42" s="339" t="s">
        <v>288</v>
      </c>
      <c r="U42" s="339"/>
      <c r="V42" s="339"/>
      <c r="W42" s="339"/>
      <c r="X42" s="339"/>
      <c r="Y42" s="339"/>
      <c r="Z42" s="339"/>
      <c r="AA42" s="339"/>
      <c r="AB42" s="339"/>
      <c r="AC42" s="339"/>
      <c r="AD42" s="339"/>
      <c r="AE42" s="339"/>
      <c r="AF42" s="339"/>
      <c r="AG42" s="339"/>
      <c r="AH42" s="339"/>
      <c r="AI42" s="339"/>
      <c r="AJ42" s="306">
        <f>+(AT40*20%)*10</f>
        <v>0</v>
      </c>
      <c r="AK42" s="306"/>
      <c r="AL42" s="306"/>
      <c r="AM42" s="306"/>
      <c r="AN42" s="306"/>
      <c r="AO42" s="319" t="s">
        <v>506</v>
      </c>
      <c r="AP42" s="319"/>
      <c r="AQ42" s="319"/>
      <c r="AR42" s="319"/>
      <c r="AS42" s="319"/>
      <c r="AT42" s="288" t="e">
        <f>IF(AT41&gt;1,((AVERAGE(O41,AJ41))+(AVERAGE(O42,AJ42))),(AVERAGE(O42+AJ42)))</f>
        <v>#REF!</v>
      </c>
      <c r="AU42" s="288"/>
      <c r="AV42" s="288"/>
      <c r="AW42" s="288"/>
      <c r="AX42" s="160"/>
    </row>
    <row r="43" spans="1:53" s="129" customFormat="1" ht="20.25" customHeight="1">
      <c r="A43" s="292" t="s">
        <v>507</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160"/>
    </row>
    <row r="44" spans="1:53" s="129" customFormat="1" ht="19.5" customHeight="1">
      <c r="A44" s="313" t="s">
        <v>258</v>
      </c>
      <c r="B44" s="313"/>
      <c r="C44" s="313"/>
      <c r="D44" s="313"/>
      <c r="E44" s="313"/>
      <c r="F44" s="313"/>
      <c r="G44" s="313"/>
      <c r="H44" s="313"/>
      <c r="I44" s="313"/>
      <c r="J44" s="313"/>
      <c r="K44" s="313"/>
      <c r="L44" s="313"/>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182"/>
      <c r="AY44" s="183"/>
      <c r="AZ44" s="183"/>
      <c r="BA44" s="183"/>
    </row>
    <row r="45" spans="1:53" s="129" customFormat="1" ht="12.75" customHeight="1">
      <c r="A45" s="287"/>
      <c r="B45" s="287"/>
      <c r="C45" s="287"/>
      <c r="D45" s="287"/>
      <c r="E45" s="287"/>
      <c r="F45" s="287"/>
      <c r="G45" s="287"/>
      <c r="H45" s="287"/>
      <c r="I45" s="287"/>
      <c r="J45" s="287"/>
      <c r="K45" s="287"/>
      <c r="L45" s="287"/>
      <c r="M45" s="287" t="s">
        <v>47</v>
      </c>
      <c r="N45" s="287"/>
      <c r="O45" s="287"/>
      <c r="P45" s="287"/>
      <c r="Q45" s="287"/>
      <c r="R45" s="287"/>
      <c r="S45" s="287"/>
      <c r="T45" s="287"/>
      <c r="U45" s="287"/>
      <c r="V45" s="287"/>
      <c r="W45" s="287"/>
      <c r="X45" s="287"/>
      <c r="Y45" s="287"/>
      <c r="Z45" s="287" t="s">
        <v>48</v>
      </c>
      <c r="AA45" s="287"/>
      <c r="AB45" s="287"/>
      <c r="AC45" s="287"/>
      <c r="AD45" s="287"/>
      <c r="AE45" s="287"/>
      <c r="AF45" s="287"/>
      <c r="AG45" s="287"/>
      <c r="AH45" s="287"/>
      <c r="AI45" s="287"/>
      <c r="AJ45" s="287"/>
      <c r="AK45" s="287"/>
      <c r="AL45" s="287"/>
      <c r="AM45" s="287"/>
      <c r="AN45" s="287"/>
      <c r="AO45" s="287"/>
      <c r="AP45" s="287" t="s">
        <v>81</v>
      </c>
      <c r="AQ45" s="287"/>
      <c r="AR45" s="287"/>
      <c r="AS45" s="287"/>
      <c r="AT45" s="287"/>
      <c r="AU45" s="287"/>
      <c r="AV45" s="287"/>
      <c r="AW45" s="287"/>
      <c r="AX45" s="182"/>
      <c r="AY45" s="131"/>
      <c r="AZ45" s="131"/>
      <c r="BA45" s="132"/>
    </row>
    <row r="46" spans="1:53" s="129" customFormat="1">
      <c r="A46" s="313" t="s">
        <v>2</v>
      </c>
      <c r="B46" s="313"/>
      <c r="C46" s="313"/>
      <c r="D46" s="313"/>
      <c r="E46" s="313"/>
      <c r="F46" s="313"/>
      <c r="G46" s="313"/>
      <c r="H46" s="313"/>
      <c r="I46" s="313"/>
      <c r="J46" s="313"/>
      <c r="K46" s="313"/>
      <c r="L46" s="313"/>
      <c r="M46" s="291">
        <f>+'1. CONCERTACIÓN'!J43</f>
        <v>0</v>
      </c>
      <c r="N46" s="291"/>
      <c r="O46" s="291"/>
      <c r="P46" s="291"/>
      <c r="Q46" s="291"/>
      <c r="R46" s="291"/>
      <c r="S46" s="291"/>
      <c r="T46" s="291"/>
      <c r="U46" s="291"/>
      <c r="V46" s="291"/>
      <c r="W46" s="291"/>
      <c r="X46" s="291"/>
      <c r="Y46" s="291"/>
      <c r="Z46" s="291">
        <f>'1. CONCERTACIÓN'!P43</f>
        <v>0</v>
      </c>
      <c r="AA46" s="291"/>
      <c r="AB46" s="291"/>
      <c r="AC46" s="291"/>
      <c r="AD46" s="291"/>
      <c r="AE46" s="291"/>
      <c r="AF46" s="291"/>
      <c r="AG46" s="291"/>
      <c r="AH46" s="291"/>
      <c r="AI46" s="291"/>
      <c r="AJ46" s="291"/>
      <c r="AK46" s="291"/>
      <c r="AL46" s="291"/>
      <c r="AM46" s="291"/>
      <c r="AN46" s="291"/>
      <c r="AO46" s="291"/>
      <c r="AP46" s="291">
        <f>'1. CONCERTACIÓN'!Z43</f>
        <v>0</v>
      </c>
      <c r="AQ46" s="291"/>
      <c r="AR46" s="291"/>
      <c r="AS46" s="291"/>
      <c r="AT46" s="291"/>
      <c r="AU46" s="291"/>
      <c r="AV46" s="291"/>
      <c r="AW46" s="291"/>
      <c r="AX46" s="182"/>
      <c r="AY46" s="131"/>
      <c r="AZ46" s="131"/>
      <c r="BA46" s="132"/>
    </row>
    <row r="47" spans="1:53" s="129" customFormat="1">
      <c r="A47" s="313" t="s">
        <v>44</v>
      </c>
      <c r="B47" s="313"/>
      <c r="C47" s="313"/>
      <c r="D47" s="313"/>
      <c r="E47" s="313"/>
      <c r="F47" s="313"/>
      <c r="G47" s="313"/>
      <c r="H47" s="313"/>
      <c r="I47" s="313"/>
      <c r="J47" s="313"/>
      <c r="K47" s="313"/>
      <c r="L47" s="313"/>
      <c r="M47" s="291">
        <f>'1. CONCERTACIÓN'!J44</f>
        <v>0</v>
      </c>
      <c r="N47" s="291"/>
      <c r="O47" s="291"/>
      <c r="P47" s="291"/>
      <c r="Q47" s="291"/>
      <c r="R47" s="291"/>
      <c r="S47" s="291"/>
      <c r="T47" s="291"/>
      <c r="U47" s="291"/>
      <c r="V47" s="291"/>
      <c r="W47" s="291"/>
      <c r="X47" s="291"/>
      <c r="Y47" s="291"/>
      <c r="Z47" s="291">
        <f>'1. CONCERTACIÓN'!P44</f>
        <v>0</v>
      </c>
      <c r="AA47" s="291"/>
      <c r="AB47" s="291"/>
      <c r="AC47" s="291"/>
      <c r="AD47" s="291"/>
      <c r="AE47" s="291"/>
      <c r="AF47" s="291"/>
      <c r="AG47" s="291"/>
      <c r="AH47" s="291"/>
      <c r="AI47" s="291"/>
      <c r="AJ47" s="291"/>
      <c r="AK47" s="291"/>
      <c r="AL47" s="291"/>
      <c r="AM47" s="291"/>
      <c r="AN47" s="291"/>
      <c r="AO47" s="291"/>
      <c r="AP47" s="291">
        <f>'1. CONCERTACIÓN'!Z44</f>
        <v>0</v>
      </c>
      <c r="AQ47" s="291"/>
      <c r="AR47" s="291"/>
      <c r="AS47" s="291"/>
      <c r="AT47" s="291"/>
      <c r="AU47" s="291"/>
      <c r="AV47" s="291"/>
      <c r="AW47" s="291"/>
      <c r="AX47" s="182"/>
      <c r="AY47" s="183"/>
      <c r="AZ47" s="186"/>
      <c r="BA47" s="186"/>
    </row>
    <row r="48" spans="1:53" s="129" customFormat="1">
      <c r="A48" s="313" t="s">
        <v>4</v>
      </c>
      <c r="B48" s="313"/>
      <c r="C48" s="313"/>
      <c r="D48" s="313"/>
      <c r="E48" s="313"/>
      <c r="F48" s="313"/>
      <c r="G48" s="313"/>
      <c r="H48" s="313"/>
      <c r="I48" s="313"/>
      <c r="J48" s="313"/>
      <c r="K48" s="313"/>
      <c r="L48" s="313"/>
      <c r="M48" s="291">
        <f>'1. CONCERTACIÓN'!J45</f>
        <v>0</v>
      </c>
      <c r="N48" s="291"/>
      <c r="O48" s="291"/>
      <c r="P48" s="291"/>
      <c r="Q48" s="291"/>
      <c r="R48" s="291"/>
      <c r="S48" s="291"/>
      <c r="T48" s="291"/>
      <c r="U48" s="291"/>
      <c r="V48" s="291"/>
      <c r="W48" s="291"/>
      <c r="X48" s="291"/>
      <c r="Y48" s="291"/>
      <c r="Z48" s="291">
        <f>'1. CONCERTACIÓN'!P45</f>
        <v>0</v>
      </c>
      <c r="AA48" s="291"/>
      <c r="AB48" s="291"/>
      <c r="AC48" s="291"/>
      <c r="AD48" s="291"/>
      <c r="AE48" s="291"/>
      <c r="AF48" s="291"/>
      <c r="AG48" s="291"/>
      <c r="AH48" s="291"/>
      <c r="AI48" s="291"/>
      <c r="AJ48" s="291"/>
      <c r="AK48" s="291"/>
      <c r="AL48" s="291"/>
      <c r="AM48" s="291"/>
      <c r="AN48" s="291"/>
      <c r="AO48" s="291"/>
      <c r="AP48" s="291">
        <f>'1. CONCERTACIÓN'!Z45</f>
        <v>0</v>
      </c>
      <c r="AQ48" s="291"/>
      <c r="AR48" s="291"/>
      <c r="AS48" s="291"/>
      <c r="AT48" s="291"/>
      <c r="AU48" s="291"/>
      <c r="AV48" s="291"/>
      <c r="AW48" s="291"/>
      <c r="AX48" s="182"/>
      <c r="AY48" s="183"/>
      <c r="AZ48" s="183"/>
      <c r="BA48" s="183"/>
    </row>
    <row r="49" spans="1:53" s="129" customFormat="1">
      <c r="A49" s="313" t="s">
        <v>3</v>
      </c>
      <c r="B49" s="313"/>
      <c r="C49" s="313"/>
      <c r="D49" s="313"/>
      <c r="E49" s="313"/>
      <c r="F49" s="313"/>
      <c r="G49" s="313"/>
      <c r="H49" s="313"/>
      <c r="I49" s="313"/>
      <c r="J49" s="313"/>
      <c r="K49" s="313"/>
      <c r="L49" s="313"/>
      <c r="M49" s="291">
        <f>'1. CONCERTACIÓN'!J46</f>
        <v>0</v>
      </c>
      <c r="N49" s="291"/>
      <c r="O49" s="291"/>
      <c r="P49" s="291"/>
      <c r="Q49" s="291"/>
      <c r="R49" s="291"/>
      <c r="S49" s="291"/>
      <c r="T49" s="291"/>
      <c r="U49" s="291"/>
      <c r="V49" s="291"/>
      <c r="W49" s="291"/>
      <c r="X49" s="291"/>
      <c r="Y49" s="291"/>
      <c r="Z49" s="291">
        <f>'1. CONCERTACIÓN'!P46</f>
        <v>0</v>
      </c>
      <c r="AA49" s="291"/>
      <c r="AB49" s="291"/>
      <c r="AC49" s="291"/>
      <c r="AD49" s="291"/>
      <c r="AE49" s="291"/>
      <c r="AF49" s="291"/>
      <c r="AG49" s="291"/>
      <c r="AH49" s="291"/>
      <c r="AI49" s="291"/>
      <c r="AJ49" s="291"/>
      <c r="AK49" s="291"/>
      <c r="AL49" s="291"/>
      <c r="AM49" s="291"/>
      <c r="AN49" s="291"/>
      <c r="AO49" s="291"/>
      <c r="AP49" s="291">
        <f>'1. CONCERTACIÓN'!Z46</f>
        <v>0</v>
      </c>
      <c r="AQ49" s="291"/>
      <c r="AR49" s="291"/>
      <c r="AS49" s="291"/>
      <c r="AT49" s="291"/>
      <c r="AU49" s="291"/>
      <c r="AV49" s="291"/>
      <c r="AW49" s="291"/>
      <c r="AX49" s="182"/>
      <c r="AY49" s="183"/>
      <c r="AZ49" s="183"/>
      <c r="BA49" s="183"/>
    </row>
    <row r="50" spans="1:53" s="129" customFormat="1" ht="25.5" customHeight="1">
      <c r="A50" s="313" t="s">
        <v>6</v>
      </c>
      <c r="B50" s="313"/>
      <c r="C50" s="313"/>
      <c r="D50" s="313"/>
      <c r="E50" s="313"/>
      <c r="F50" s="313"/>
      <c r="G50" s="313"/>
      <c r="H50" s="313"/>
      <c r="I50" s="313"/>
      <c r="J50" s="313"/>
      <c r="K50" s="313"/>
      <c r="L50" s="313"/>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182"/>
      <c r="AY50" s="183"/>
      <c r="AZ50" s="183"/>
      <c r="BA50" s="183"/>
    </row>
    <row r="51" spans="1:53" s="129" customFormat="1">
      <c r="A51" s="319" t="s">
        <v>508</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187"/>
      <c r="AY51" s="188"/>
      <c r="AZ51" s="188"/>
      <c r="BA51" s="188"/>
    </row>
    <row r="52" spans="1:53" s="129" customFormat="1">
      <c r="A52" s="320"/>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187"/>
      <c r="AY52" s="188"/>
      <c r="AZ52" s="188"/>
      <c r="BA52" s="188"/>
    </row>
    <row r="53" spans="1:53" s="129" customFormat="1">
      <c r="A53" s="341"/>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187"/>
      <c r="AY53" s="188"/>
      <c r="AZ53" s="188"/>
      <c r="BA53" s="188"/>
    </row>
    <row r="54" spans="1:53" s="129" customFormat="1">
      <c r="A54" s="341"/>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187"/>
      <c r="AY54" s="188"/>
      <c r="AZ54" s="188"/>
      <c r="BA54" s="188"/>
    </row>
    <row r="55" spans="1:53" s="129" customFormat="1">
      <c r="A55" s="341"/>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187"/>
      <c r="AY55" s="188"/>
      <c r="AZ55" s="188"/>
      <c r="BA55" s="188"/>
    </row>
    <row r="56" spans="1:53">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row>
  </sheetData>
  <sheetProtection formatCells="0" formatColumns="0" formatRows="0"/>
  <mergeCells count="168">
    <mergeCell ref="A51:AW51"/>
    <mergeCell ref="A52:AW55"/>
    <mergeCell ref="A34:AF34"/>
    <mergeCell ref="AG34:AW34"/>
    <mergeCell ref="K35:T35"/>
    <mergeCell ref="U35:AF35"/>
    <mergeCell ref="A49:L49"/>
    <mergeCell ref="AG35:AO35"/>
    <mergeCell ref="AP35:AS35"/>
    <mergeCell ref="AT35:AW35"/>
    <mergeCell ref="K36:T36"/>
    <mergeCell ref="U36:AF36"/>
    <mergeCell ref="AG36:AO36"/>
    <mergeCell ref="AP36:AS36"/>
    <mergeCell ref="AT36:AW36"/>
    <mergeCell ref="AP49:AW49"/>
    <mergeCell ref="K38:T38"/>
    <mergeCell ref="U38:AF38"/>
    <mergeCell ref="AG38:AO38"/>
    <mergeCell ref="AP38:AS38"/>
    <mergeCell ref="AT38:AW38"/>
    <mergeCell ref="AT40:AW40"/>
    <mergeCell ref="A43:AW43"/>
    <mergeCell ref="K39:T39"/>
    <mergeCell ref="U39:AF39"/>
    <mergeCell ref="AG39:AO39"/>
    <mergeCell ref="AP39:AS39"/>
    <mergeCell ref="AT39:AW39"/>
    <mergeCell ref="A40:AS40"/>
    <mergeCell ref="T41:AI41"/>
    <mergeCell ref="T42:AI42"/>
    <mergeCell ref="AJ42:AN42"/>
    <mergeCell ref="A41:N41"/>
    <mergeCell ref="O41:S41"/>
    <mergeCell ref="AJ41:AN41"/>
    <mergeCell ref="A42:N42"/>
    <mergeCell ref="O42:S42"/>
    <mergeCell ref="AO42:AS42"/>
    <mergeCell ref="AT42:AW42"/>
    <mergeCell ref="AO41:AS41"/>
    <mergeCell ref="AT41:AW41"/>
    <mergeCell ref="A50:L50"/>
    <mergeCell ref="M50:Y50"/>
    <mergeCell ref="Z50:AO50"/>
    <mergeCell ref="AP50:AW50"/>
    <mergeCell ref="A44:L44"/>
    <mergeCell ref="M44:AW44"/>
    <mergeCell ref="A46:L46"/>
    <mergeCell ref="M46:Y46"/>
    <mergeCell ref="Z46:AO46"/>
    <mergeCell ref="AP46:AW46"/>
    <mergeCell ref="A47:L47"/>
    <mergeCell ref="M47:Y47"/>
    <mergeCell ref="Z47:AO47"/>
    <mergeCell ref="AP47:AW47"/>
    <mergeCell ref="A48:L48"/>
    <mergeCell ref="M48:Y48"/>
    <mergeCell ref="Z48:AO48"/>
    <mergeCell ref="AP48:AW48"/>
    <mergeCell ref="A45:L45"/>
    <mergeCell ref="M45:Y45"/>
    <mergeCell ref="Z45:AO45"/>
    <mergeCell ref="AP45:AW45"/>
    <mergeCell ref="M49:Y49"/>
    <mergeCell ref="Z49:AO49"/>
    <mergeCell ref="A6:AW6"/>
    <mergeCell ref="A7:L7"/>
    <mergeCell ref="M7:AB7"/>
    <mergeCell ref="A10:AW10"/>
    <mergeCell ref="AC7:AD7"/>
    <mergeCell ref="AE7:AV7"/>
    <mergeCell ref="AU11:AV11"/>
    <mergeCell ref="AG8:AK8"/>
    <mergeCell ref="AL8:AR8"/>
    <mergeCell ref="AS8:AW8"/>
    <mergeCell ref="A9:I9"/>
    <mergeCell ref="A8:I8"/>
    <mergeCell ref="J9:AW9"/>
    <mergeCell ref="N11:AC11"/>
    <mergeCell ref="J8:K8"/>
    <mergeCell ref="L8:N8"/>
    <mergeCell ref="O8:R8"/>
    <mergeCell ref="S8:W8"/>
    <mergeCell ref="X8:AF8"/>
    <mergeCell ref="AI11:AS11"/>
    <mergeCell ref="AD11:AH11"/>
    <mergeCell ref="U37:AF37"/>
    <mergeCell ref="AG37:AO37"/>
    <mergeCell ref="AP37:AS37"/>
    <mergeCell ref="AT37:AW37"/>
    <mergeCell ref="AW32:AW33"/>
    <mergeCell ref="AT32:AT33"/>
    <mergeCell ref="A33:AS33"/>
    <mergeCell ref="AU33:AV33"/>
    <mergeCell ref="AI32:AS32"/>
    <mergeCell ref="AU32:AV32"/>
    <mergeCell ref="A32:M32"/>
    <mergeCell ref="N32:AC32"/>
    <mergeCell ref="AD32:AH32"/>
    <mergeCell ref="B35:J35"/>
    <mergeCell ref="B36:J36"/>
    <mergeCell ref="B37:J37"/>
    <mergeCell ref="AW28:AW31"/>
    <mergeCell ref="N20:AC23"/>
    <mergeCell ref="N28:AC31"/>
    <mergeCell ref="AD30:AH30"/>
    <mergeCell ref="AD31:AH31"/>
    <mergeCell ref="AD28:AH28"/>
    <mergeCell ref="AD29:AH29"/>
    <mergeCell ref="AD26:AH26"/>
    <mergeCell ref="AD27:AH27"/>
    <mergeCell ref="AD24:AH24"/>
    <mergeCell ref="AD25:AH25"/>
    <mergeCell ref="AD22:AH22"/>
    <mergeCell ref="AD23:AH23"/>
    <mergeCell ref="AI28:AS31"/>
    <mergeCell ref="AT20:AT23"/>
    <mergeCell ref="AD12:AH12"/>
    <mergeCell ref="AD13:AH13"/>
    <mergeCell ref="AD14:AH14"/>
    <mergeCell ref="AD15:AH15"/>
    <mergeCell ref="N12:AC15"/>
    <mergeCell ref="AI12:AS15"/>
    <mergeCell ref="AT12:AT15"/>
    <mergeCell ref="AU12:AV15"/>
    <mergeCell ref="AT28:AT31"/>
    <mergeCell ref="AU16:AV19"/>
    <mergeCell ref="AU20:AV23"/>
    <mergeCell ref="AU24:AV27"/>
    <mergeCell ref="AU28:AV31"/>
    <mergeCell ref="N24:AC27"/>
    <mergeCell ref="AD16:AH16"/>
    <mergeCell ref="AD17:AH17"/>
    <mergeCell ref="AT16:AT19"/>
    <mergeCell ref="AI20:AS23"/>
    <mergeCell ref="AI24:AS27"/>
    <mergeCell ref="AW16:AW19"/>
    <mergeCell ref="AW20:AW23"/>
    <mergeCell ref="AW24:AW27"/>
    <mergeCell ref="AD20:AH20"/>
    <mergeCell ref="AD21:AH21"/>
    <mergeCell ref="AD18:AH18"/>
    <mergeCell ref="AD19:AH19"/>
    <mergeCell ref="AT24:AT27"/>
    <mergeCell ref="A5:AW5"/>
    <mergeCell ref="A1:G4"/>
    <mergeCell ref="AT1:AW1"/>
    <mergeCell ref="AT2:AW2"/>
    <mergeCell ref="AT3:AW3"/>
    <mergeCell ref="AT4:AW4"/>
    <mergeCell ref="H1:AS4"/>
    <mergeCell ref="B38:J38"/>
    <mergeCell ref="B39:J39"/>
    <mergeCell ref="B11:M11"/>
    <mergeCell ref="B12:M15"/>
    <mergeCell ref="B16:M19"/>
    <mergeCell ref="B20:M23"/>
    <mergeCell ref="B24:M27"/>
    <mergeCell ref="B28:M31"/>
    <mergeCell ref="A12:A15"/>
    <mergeCell ref="A16:A19"/>
    <mergeCell ref="A20:A23"/>
    <mergeCell ref="A24:A27"/>
    <mergeCell ref="A28:A31"/>
    <mergeCell ref="K37:T37"/>
    <mergeCell ref="AW12:AW15"/>
    <mergeCell ref="N16:AC19"/>
    <mergeCell ref="AI16:AS19"/>
  </mergeCells>
  <conditionalFormatting sqref="B12 B16 B20 B24 B28">
    <cfRule type="containsText" dxfId="7" priority="1" operator="containsText" text="0">
      <formula>NOT(ISERROR(SEARCH("0",B12)))</formula>
    </cfRule>
  </conditionalFormatting>
  <conditionalFormatting sqref="B36:B39 K36:T39">
    <cfRule type="containsText" dxfId="6" priority="50" operator="containsText" text="0">
      <formula>NOT(ISERROR(SEARCH("0",B36)))</formula>
    </cfRule>
  </conditionalFormatting>
  <conditionalFormatting sqref="N12 N16 N20 N24 N28">
    <cfRule type="containsText" dxfId="5" priority="51" operator="containsText" text="0">
      <formula>NOT(ISERROR(SEARCH("0",N12)))</formula>
    </cfRule>
  </conditionalFormatting>
  <conditionalFormatting sqref="U36:AF39">
    <cfRule type="containsErrors" dxfId="4" priority="49">
      <formula>ISERROR(U36)</formula>
    </cfRule>
  </conditionalFormatting>
  <conditionalFormatting sqref="AC7:AD7 AW7 AG8:AK8 AS8:AW8">
    <cfRule type="containsText" dxfId="3" priority="52" operator="containsText" text="0">
      <formula>NOT(ISERROR(SEARCH("0",AC7)))</formula>
    </cfRule>
  </conditionalFormatting>
  <conditionalFormatting sqref="AD12:AH31">
    <cfRule type="containsText" dxfId="2" priority="46" operator="containsText" text="0">
      <formula>NOT(ISERROR(SEARCH("0",AD12)))</formula>
    </cfRule>
  </conditionalFormatting>
  <dataValidations count="2">
    <dataValidation type="custom" showInputMessage="1" showErrorMessage="1" error="Por favor diligenciar la casilla DESDE" sqref="S8:W8" xr:uid="{00000000-0002-0000-0500-000000000000}">
      <formula1>+$L$8&lt;&gt;""</formula1>
    </dataValidation>
    <dataValidation type="custom" showInputMessage="1" showErrorMessage="1" error="Por favor diligenciar la casilla de COMENTARIOS - RUTA DE EVIDENCIA" sqref="AU12 AU16:AV31" xr:uid="{00000000-0002-0000-0500-000001000000}">
      <formula1>+$AI$12&lt;&gt;""</formula1>
    </dataValidation>
  </dataValidations>
  <printOptions horizontalCentered="1"/>
  <pageMargins left="0.70866141732283472" right="0.70866141732283472" top="0.35433070866141736" bottom="0.35433070866141736" header="0.31496062992125984" footer="0.31496062992125984"/>
  <pageSetup scale="38" fitToHeight="2" orientation="landscape" r:id="rId1"/>
  <headerFooter>
    <oddFooter>&amp;C&amp;"Arial,Normal"&amp;10Si este documento se encuentre impreso no se garantiza su vigencia.</oddFooter>
  </headerFooter>
  <drawing r:id="rId2"/>
  <legacyDrawing r:id="rId3"/>
  <extLst>
    <ext xmlns:x14="http://schemas.microsoft.com/office/spreadsheetml/2009/9/main" uri="{CCE6A557-97BC-4b89-ADB6-D9C93CAAB3DF}">
      <x14:dataValidations xmlns:xm="http://schemas.microsoft.com/office/excel/2006/main" count="4">
        <x14:dataValidation type="custom" showInputMessage="1" showErrorMessage="1" error="Por favor diligenciar la casilla de FECHA DE DILIGENCIAMIENTO DE LA HOJA 2. EVALUACIÓN SEMESTRAL (1)" xr:uid="{00000000-0002-0000-0500-000002000000}">
          <x14:formula1>
            <xm:f>'2. EVALUACIÓN SEMESTRAL (1)'!$M$44:$AL$44&lt;&gt;""</xm:f>
          </x14:formula1>
          <xm:sqref>M44:AW44</xm:sqref>
        </x14:dataValidation>
        <x14:dataValidation type="list" allowBlank="1" showInputMessage="1" showErrorMessage="1" xr:uid="{00000000-0002-0000-0500-000003000000}">
          <x14:formula1>
            <xm:f>'lista de selecciones'!$I$180:$I$183</xm:f>
          </x14:formula1>
          <xm:sqref>AG37:AO39</xm:sqref>
        </x14:dataValidation>
        <x14:dataValidation type="custom" showInputMessage="1" showErrorMessage="1" error="Por favor diligenciar la casilla de FECHA DE DILIGENCIAMIENTO EN LA HOJA 2. EVALUACIÓN SEMESTRAL (1)" xr:uid="{00000000-0002-0000-0500-000004000000}">
          <x14:formula1>
            <xm:f>+'2. EVALUACIÓN SEMESTRAL (1)'!$M$44:$AL$44&lt;&gt;""</xm:f>
          </x14:formula1>
          <xm:sqref>L8:N8</xm:sqref>
        </x14:dataValidation>
        <x14:dataValidation type="list" allowBlank="1" showInputMessage="1" showErrorMessage="1" xr:uid="{00000000-0002-0000-0500-000005000000}">
          <x14:formula1>
            <xm:f>'lista de selecciones'!I180:I183</xm:f>
          </x14:formula1>
          <xm:sqref>AG36:AO36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4"/>
  <sheetViews>
    <sheetView showGridLines="0" zoomScale="80" zoomScaleNormal="80" zoomScaleSheetLayoutView="100" workbookViewId="0">
      <selection activeCell="D12" sqref="D12"/>
    </sheetView>
  </sheetViews>
  <sheetFormatPr baseColWidth="10" defaultColWidth="11.42578125" defaultRowHeight="12.75"/>
  <cols>
    <col min="1" max="1" width="17.140625" style="9" customWidth="1"/>
    <col min="2" max="2" width="30.5703125" style="9" customWidth="1"/>
    <col min="3" max="3" width="49.85546875" style="9" customWidth="1"/>
    <col min="4" max="4" width="20" style="9" customWidth="1"/>
    <col min="5" max="5" width="17.28515625" style="9" customWidth="1"/>
    <col min="6" max="6" width="19.85546875" style="9" customWidth="1"/>
    <col min="7" max="7" width="15.85546875" style="9" customWidth="1"/>
    <col min="8" max="8" width="17.28515625" style="9" customWidth="1"/>
    <col min="9" max="9" width="19.85546875" style="9" customWidth="1"/>
    <col min="10" max="13" width="11.42578125" style="9"/>
    <col min="14" max="16384" width="11.42578125" style="10"/>
  </cols>
  <sheetData>
    <row r="1" spans="1:13" s="9" customFormat="1">
      <c r="A1" s="366"/>
      <c r="B1" s="367"/>
      <c r="C1" s="367" t="s">
        <v>13</v>
      </c>
      <c r="D1" s="367"/>
      <c r="E1" s="367"/>
      <c r="F1" s="367"/>
      <c r="G1" s="367"/>
      <c r="H1" s="367"/>
      <c r="I1" s="372"/>
    </row>
    <row r="2" spans="1:13" s="9" customFormat="1">
      <c r="A2" s="368"/>
      <c r="B2" s="369"/>
      <c r="C2" s="369"/>
      <c r="D2" s="369"/>
      <c r="E2" s="369"/>
      <c r="F2" s="369"/>
      <c r="G2" s="369"/>
      <c r="H2" s="369"/>
      <c r="I2" s="373"/>
    </row>
    <row r="3" spans="1:13" s="9" customFormat="1">
      <c r="A3" s="368"/>
      <c r="B3" s="369"/>
      <c r="C3" s="369"/>
      <c r="D3" s="369"/>
      <c r="E3" s="369"/>
      <c r="F3" s="369"/>
      <c r="G3" s="369"/>
      <c r="H3" s="369"/>
      <c r="I3" s="373"/>
    </row>
    <row r="4" spans="1:13" s="9" customFormat="1">
      <c r="A4" s="368"/>
      <c r="B4" s="369"/>
      <c r="C4" s="369"/>
      <c r="D4" s="369"/>
      <c r="E4" s="369"/>
      <c r="F4" s="369"/>
      <c r="G4" s="369"/>
      <c r="H4" s="369"/>
      <c r="I4" s="373"/>
    </row>
    <row r="5" spans="1:13" s="9" customFormat="1">
      <c r="A5" s="370"/>
      <c r="B5" s="371"/>
      <c r="C5" s="371"/>
      <c r="D5" s="371"/>
      <c r="E5" s="371"/>
      <c r="F5" s="371"/>
      <c r="G5" s="371"/>
      <c r="H5" s="371"/>
      <c r="I5" s="374"/>
    </row>
    <row r="6" spans="1:13" s="11" customFormat="1">
      <c r="A6" s="375" t="s">
        <v>69</v>
      </c>
      <c r="B6" s="376"/>
      <c r="C6" s="376"/>
      <c r="D6" s="376"/>
      <c r="E6" s="376"/>
      <c r="F6" s="376"/>
      <c r="G6" s="376"/>
      <c r="H6" s="376"/>
      <c r="I6" s="377"/>
    </row>
    <row r="7" spans="1:13" s="11" customFormat="1">
      <c r="A7" s="384" t="s">
        <v>192</v>
      </c>
      <c r="B7" s="381"/>
      <c r="C7" s="381"/>
      <c r="D7" s="381" t="s">
        <v>71</v>
      </c>
      <c r="E7" s="381"/>
      <c r="F7" s="381"/>
      <c r="G7" s="381"/>
      <c r="H7" s="381"/>
      <c r="I7" s="385"/>
    </row>
    <row r="8" spans="1:13" s="11" customFormat="1" ht="15" customHeight="1">
      <c r="A8" s="388" t="s">
        <v>70</v>
      </c>
      <c r="B8" s="386" t="s">
        <v>31</v>
      </c>
      <c r="C8" s="386" t="s">
        <v>30</v>
      </c>
      <c r="D8" s="381" t="s">
        <v>29</v>
      </c>
      <c r="E8" s="381"/>
      <c r="F8" s="381"/>
      <c r="G8" s="381" t="s">
        <v>28</v>
      </c>
      <c r="H8" s="381"/>
      <c r="I8" s="385"/>
    </row>
    <row r="9" spans="1:13" s="11" customFormat="1" ht="25.5">
      <c r="A9" s="389"/>
      <c r="B9" s="387"/>
      <c r="C9" s="387"/>
      <c r="D9" s="36" t="s">
        <v>89</v>
      </c>
      <c r="E9" s="36" t="s">
        <v>111</v>
      </c>
      <c r="F9" s="39" t="s">
        <v>100</v>
      </c>
      <c r="G9" s="36" t="s">
        <v>89</v>
      </c>
      <c r="H9" s="36" t="s">
        <v>111</v>
      </c>
      <c r="I9" s="40" t="s">
        <v>100</v>
      </c>
    </row>
    <row r="10" spans="1:13" s="11" customFormat="1" ht="77.25" customHeight="1">
      <c r="A10" s="22">
        <f>'1. CONCERTACIÓN'!AC9</f>
        <v>0</v>
      </c>
      <c r="B10" s="21">
        <f>+'1. CONCERTACIÓN'!H36</f>
        <v>0</v>
      </c>
      <c r="C10" s="21" t="str">
        <f>+'1. CONCERTACIÓN'!R36</f>
        <v/>
      </c>
      <c r="D10" s="37"/>
      <c r="E10" s="37"/>
      <c r="F10" s="60"/>
      <c r="G10" s="37"/>
      <c r="H10" s="37"/>
      <c r="I10" s="61"/>
      <c r="K10" s="11" t="s">
        <v>130</v>
      </c>
    </row>
    <row r="11" spans="1:13" s="11" customFormat="1" ht="76.5" customHeight="1">
      <c r="A11" s="22">
        <f>A10</f>
        <v>0</v>
      </c>
      <c r="B11" s="21">
        <f>+'1. CONCERTACIÓN'!H37</f>
        <v>0</v>
      </c>
      <c r="C11" s="21" t="str">
        <f>+'1. CONCERTACIÓN'!R37</f>
        <v/>
      </c>
      <c r="D11" s="37"/>
      <c r="E11" s="37"/>
      <c r="F11" s="60"/>
      <c r="G11" s="37"/>
      <c r="H11" s="37"/>
      <c r="I11" s="61"/>
    </row>
    <row r="12" spans="1:13" s="11" customFormat="1" ht="75.75" customHeight="1">
      <c r="A12" s="22">
        <f>A10</f>
        <v>0</v>
      </c>
      <c r="B12" s="21">
        <f>+'1. CONCERTACIÓN'!H38</f>
        <v>0</v>
      </c>
      <c r="C12" s="21" t="str">
        <f>+'1. CONCERTACIÓN'!R38</f>
        <v/>
      </c>
      <c r="D12" s="37"/>
      <c r="E12" s="37"/>
      <c r="F12" s="60"/>
      <c r="G12" s="37"/>
      <c r="H12" s="37"/>
      <c r="I12" s="61"/>
    </row>
    <row r="13" spans="1:13" s="11" customFormat="1" ht="75.75" customHeight="1">
      <c r="A13" s="22">
        <f>A11</f>
        <v>0</v>
      </c>
      <c r="B13" s="21">
        <f>+'1. CONCERTACIÓN'!H39</f>
        <v>0</v>
      </c>
      <c r="C13" s="21" t="str">
        <f>+'1. CONCERTACIÓN'!R39</f>
        <v/>
      </c>
      <c r="D13" s="37"/>
      <c r="E13" s="37"/>
      <c r="F13" s="60"/>
      <c r="G13" s="37"/>
      <c r="H13" s="37"/>
      <c r="I13" s="61"/>
    </row>
    <row r="14" spans="1:13" s="11" customFormat="1" ht="27" customHeight="1">
      <c r="A14" s="22"/>
      <c r="B14" s="21"/>
      <c r="C14" s="21"/>
      <c r="D14" s="382" t="s">
        <v>129</v>
      </c>
      <c r="E14" s="383"/>
      <c r="F14" s="60">
        <f>SUM(F10:F13)/4</f>
        <v>0</v>
      </c>
      <c r="G14" s="382" t="s">
        <v>129</v>
      </c>
      <c r="H14" s="383"/>
      <c r="I14" s="61">
        <f>SUM(I10:I13)/4</f>
        <v>0</v>
      </c>
    </row>
    <row r="15" spans="1:13" s="11" customFormat="1">
      <c r="A15" s="378" t="s">
        <v>72</v>
      </c>
      <c r="B15" s="379"/>
      <c r="C15" s="379"/>
      <c r="D15" s="379"/>
      <c r="E15" s="379"/>
      <c r="F15" s="379"/>
      <c r="G15" s="379"/>
      <c r="H15" s="379"/>
      <c r="I15" s="380"/>
    </row>
    <row r="16" spans="1:13" ht="27" customHeight="1">
      <c r="A16" s="360" t="s">
        <v>2</v>
      </c>
      <c r="B16" s="361"/>
      <c r="C16" s="38" t="s">
        <v>47</v>
      </c>
      <c r="D16" s="355" t="s">
        <v>48</v>
      </c>
      <c r="E16" s="356"/>
      <c r="F16" s="356"/>
      <c r="G16" s="355" t="s">
        <v>50</v>
      </c>
      <c r="H16" s="356"/>
      <c r="I16" s="364"/>
      <c r="K16" s="12"/>
      <c r="L16" s="12"/>
      <c r="M16" s="13"/>
    </row>
    <row r="17" spans="1:13" ht="17.25" customHeight="1">
      <c r="A17" s="362"/>
      <c r="B17" s="363"/>
      <c r="C17" s="7">
        <f>'1. CONCERTACIÓN'!J43</f>
        <v>0</v>
      </c>
      <c r="D17" s="357">
        <f>'1. CONCERTACIÓN'!P43</f>
        <v>0</v>
      </c>
      <c r="E17" s="358"/>
      <c r="F17" s="358"/>
      <c r="G17" s="357">
        <f>'1. CONCERTACIÓN'!R43</f>
        <v>0</v>
      </c>
      <c r="H17" s="358"/>
      <c r="I17" s="365"/>
      <c r="K17" s="12"/>
      <c r="L17" s="12"/>
      <c r="M17" s="13"/>
    </row>
    <row r="18" spans="1:13" ht="18.75" customHeight="1">
      <c r="A18" s="352" t="s">
        <v>3</v>
      </c>
      <c r="B18" s="353"/>
      <c r="C18" s="7">
        <f>'1. CONCERTACIÓN'!J46</f>
        <v>0</v>
      </c>
      <c r="D18" s="357">
        <f>'1. CONCERTACIÓN'!P46</f>
        <v>0</v>
      </c>
      <c r="E18" s="358"/>
      <c r="F18" s="358"/>
      <c r="G18" s="357">
        <f>'1. CONCERTACIÓN'!R46</f>
        <v>0</v>
      </c>
      <c r="H18" s="358"/>
      <c r="I18" s="365"/>
    </row>
    <row r="19" spans="1:13" ht="39.75" customHeight="1">
      <c r="A19" s="352" t="s">
        <v>6</v>
      </c>
      <c r="B19" s="353"/>
      <c r="C19" s="5"/>
      <c r="D19" s="354"/>
      <c r="E19" s="354"/>
      <c r="F19" s="354"/>
      <c r="G19" s="354"/>
      <c r="H19" s="354"/>
      <c r="I19" s="359"/>
    </row>
    <row r="20" spans="1:13">
      <c r="A20" s="343" t="s">
        <v>73</v>
      </c>
      <c r="B20" s="344"/>
      <c r="C20" s="344"/>
      <c r="D20" s="344"/>
      <c r="E20" s="344"/>
      <c r="F20" s="344"/>
      <c r="G20" s="344"/>
      <c r="H20" s="344"/>
      <c r="I20" s="345"/>
      <c r="J20" s="14"/>
      <c r="K20" s="14"/>
      <c r="L20" s="14"/>
      <c r="M20" s="14"/>
    </row>
    <row r="21" spans="1:13">
      <c r="A21" s="346"/>
      <c r="B21" s="347"/>
      <c r="C21" s="347"/>
      <c r="D21" s="347"/>
      <c r="E21" s="347"/>
      <c r="F21" s="347"/>
      <c r="G21" s="347"/>
      <c r="H21" s="347"/>
      <c r="I21" s="348"/>
      <c r="J21" s="14"/>
      <c r="K21" s="14"/>
      <c r="L21" s="14"/>
      <c r="M21" s="14"/>
    </row>
    <row r="22" spans="1:13">
      <c r="A22" s="346"/>
      <c r="B22" s="347"/>
      <c r="C22" s="347"/>
      <c r="D22" s="347"/>
      <c r="E22" s="347"/>
      <c r="F22" s="347"/>
      <c r="G22" s="347"/>
      <c r="H22" s="347"/>
      <c r="I22" s="348"/>
      <c r="J22" s="14"/>
      <c r="K22" s="14"/>
      <c r="L22" s="14"/>
      <c r="M22" s="14"/>
    </row>
    <row r="23" spans="1:13">
      <c r="A23" s="346"/>
      <c r="B23" s="347"/>
      <c r="C23" s="347"/>
      <c r="D23" s="347"/>
      <c r="E23" s="347"/>
      <c r="F23" s="347"/>
      <c r="G23" s="347"/>
      <c r="H23" s="347"/>
      <c r="I23" s="348"/>
      <c r="J23" s="14"/>
      <c r="K23" s="14"/>
      <c r="L23" s="14"/>
      <c r="M23" s="14"/>
    </row>
    <row r="24" spans="1:13" ht="22.5" customHeight="1" thickBot="1">
      <c r="A24" s="349"/>
      <c r="B24" s="350"/>
      <c r="C24" s="350"/>
      <c r="D24" s="350"/>
      <c r="E24" s="350"/>
      <c r="F24" s="350"/>
      <c r="G24" s="350"/>
      <c r="H24" s="350"/>
      <c r="I24" s="351"/>
      <c r="J24" s="14"/>
      <c r="K24" s="14"/>
      <c r="L24" s="14"/>
      <c r="M24" s="14"/>
    </row>
  </sheetData>
  <sheetProtection formatCells="0" formatColumns="0" formatRows="0"/>
  <mergeCells count="26">
    <mergeCell ref="A1:B5"/>
    <mergeCell ref="C1:I5"/>
    <mergeCell ref="A6:I6"/>
    <mergeCell ref="A15:I15"/>
    <mergeCell ref="D8:F8"/>
    <mergeCell ref="D14:E14"/>
    <mergeCell ref="G14:H14"/>
    <mergeCell ref="A7:C7"/>
    <mergeCell ref="D7:I7"/>
    <mergeCell ref="B8:B9"/>
    <mergeCell ref="C8:C9"/>
    <mergeCell ref="A8:A9"/>
    <mergeCell ref="G8:I8"/>
    <mergeCell ref="A20:I20"/>
    <mergeCell ref="A21:I24"/>
    <mergeCell ref="A19:B19"/>
    <mergeCell ref="D19:F19"/>
    <mergeCell ref="D16:F16"/>
    <mergeCell ref="D17:F17"/>
    <mergeCell ref="D18:F18"/>
    <mergeCell ref="G19:I19"/>
    <mergeCell ref="A18:B18"/>
    <mergeCell ref="A16:B17"/>
    <mergeCell ref="G16:I16"/>
    <mergeCell ref="G17:I17"/>
    <mergeCell ref="G18:I18"/>
  </mergeCells>
  <dataValidations count="3">
    <dataValidation type="list" allowBlank="1" showInputMessage="1" showErrorMessage="1" sqref="D10:D13 G10:G13" xr:uid="{00000000-0002-0000-0600-000000000000}">
      <formula1>Periodo</formula1>
    </dataValidation>
    <dataValidation type="list" allowBlank="1" showInputMessage="1" showErrorMessage="1" sqref="E10:E13 H10:H13" xr:uid="{00000000-0002-0000-0600-000001000000}">
      <formula1>INDIRECT(SELECCIÓN)</formula1>
    </dataValidation>
    <dataValidation type="list" allowBlank="1" showInputMessage="1" showErrorMessage="1" sqref="F10:F13 I10:I13" xr:uid="{00000000-0002-0000-0600-000002000000}">
      <formula1>INDIRECT($E$10)</formula1>
    </dataValidation>
  </dataValidations>
  <pageMargins left="0.70866141732283472" right="0.70866141732283472" top="0.74803149606299213" bottom="0.74803149606299213" header="0.31496062992125984" footer="0.31496062992125984"/>
  <pageSetup scale="58"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76"/>
  <sheetViews>
    <sheetView zoomScale="90" zoomScaleNormal="90" workbookViewId="0">
      <selection activeCell="L64" sqref="L64:S64"/>
    </sheetView>
  </sheetViews>
  <sheetFormatPr baseColWidth="10" defaultRowHeight="15"/>
  <cols>
    <col min="20" max="20" width="13.140625" customWidth="1"/>
    <col min="21" max="21" width="12.85546875" customWidth="1"/>
    <col min="22" max="22" width="12.5703125" customWidth="1"/>
    <col min="23" max="23" width="13.28515625" customWidth="1"/>
  </cols>
  <sheetData>
    <row r="1" spans="1:23" s="10" customFormat="1" ht="59.25" customHeight="1">
      <c r="A1" s="99"/>
      <c r="B1" s="100"/>
      <c r="C1" s="100"/>
      <c r="D1" s="100"/>
      <c r="E1" s="100"/>
      <c r="F1" s="100"/>
      <c r="G1" s="100"/>
      <c r="H1" s="426" t="s">
        <v>13</v>
      </c>
      <c r="I1" s="426"/>
      <c r="J1" s="426"/>
      <c r="K1" s="426"/>
      <c r="L1" s="426"/>
      <c r="M1" s="426"/>
      <c r="N1" s="426"/>
      <c r="O1" s="426"/>
      <c r="P1" s="426"/>
      <c r="Q1" s="426"/>
      <c r="R1" s="426"/>
      <c r="S1" s="426"/>
    </row>
    <row r="2" spans="1:23" s="9" customFormat="1" ht="28.5" customHeight="1">
      <c r="A2" s="343" t="s">
        <v>65</v>
      </c>
      <c r="B2" s="344"/>
      <c r="C2" s="344"/>
      <c r="D2" s="355" t="s">
        <v>46</v>
      </c>
      <c r="E2" s="356"/>
      <c r="F2" s="356"/>
      <c r="G2" s="356"/>
      <c r="H2" s="356"/>
      <c r="I2" s="356"/>
      <c r="J2" s="427" t="e">
        <f>'1. CONCERTACIÓN'!#REF!</f>
        <v>#REF!</v>
      </c>
      <c r="K2" s="428"/>
      <c r="L2" s="396" t="s">
        <v>49</v>
      </c>
      <c r="M2" s="397"/>
      <c r="N2" s="397"/>
      <c r="O2" s="397"/>
      <c r="P2" s="397"/>
      <c r="Q2" s="397"/>
      <c r="R2" s="397"/>
      <c r="S2" s="397"/>
      <c r="T2" s="397"/>
      <c r="U2" s="397"/>
      <c r="V2" s="427" t="e">
        <f>'1. CONCERTACIÓN'!#REF!</f>
        <v>#REF!</v>
      </c>
      <c r="W2" s="427"/>
    </row>
    <row r="3" spans="1:23" s="11" customFormat="1" ht="29.25" customHeight="1">
      <c r="A3" s="425" t="s">
        <v>84</v>
      </c>
      <c r="B3" s="355" t="s">
        <v>218</v>
      </c>
      <c r="C3" s="356"/>
      <c r="D3" s="381" t="s">
        <v>0</v>
      </c>
      <c r="E3" s="381"/>
      <c r="F3" s="421"/>
      <c r="G3" s="422"/>
      <c r="H3" s="399" t="s">
        <v>223</v>
      </c>
      <c r="I3" s="423"/>
      <c r="J3" s="424"/>
      <c r="K3" s="421"/>
      <c r="L3" s="405" t="s">
        <v>205</v>
      </c>
      <c r="M3" s="405"/>
      <c r="N3" s="405"/>
      <c r="O3" s="1">
        <f>IF((J3-F3+1)=1,0,J3-F3+1)</f>
        <v>0</v>
      </c>
      <c r="P3" s="381" t="s">
        <v>66</v>
      </c>
      <c r="Q3" s="381"/>
      <c r="R3" s="381"/>
      <c r="S3" s="381"/>
      <c r="T3" s="381"/>
      <c r="U3" s="381"/>
      <c r="V3" s="419" t="e">
        <f>'1. CONCERTACIÓN'!#REF!</f>
        <v>#REF!</v>
      </c>
      <c r="W3" s="419"/>
    </row>
    <row r="4" spans="1:23" s="11" customFormat="1" ht="28.5" customHeight="1">
      <c r="A4" s="370"/>
      <c r="B4" s="355" t="s">
        <v>219</v>
      </c>
      <c r="C4" s="356"/>
      <c r="D4" s="381" t="s">
        <v>0</v>
      </c>
      <c r="E4" s="381"/>
      <c r="F4" s="421"/>
      <c r="G4" s="422"/>
      <c r="H4" s="399" t="s">
        <v>223</v>
      </c>
      <c r="I4" s="423"/>
      <c r="J4" s="424"/>
      <c r="K4" s="421"/>
      <c r="L4" s="405" t="s">
        <v>205</v>
      </c>
      <c r="M4" s="405"/>
      <c r="N4" s="405"/>
      <c r="O4" s="1">
        <f>IF((J4-F4+1)=1,0,J4-F4+1)</f>
        <v>0</v>
      </c>
      <c r="P4" s="381"/>
      <c r="Q4" s="381"/>
      <c r="R4" s="381"/>
      <c r="S4" s="381"/>
      <c r="T4" s="381"/>
      <c r="U4" s="381"/>
      <c r="V4" s="420"/>
      <c r="W4" s="420"/>
    </row>
    <row r="5" spans="1:23" s="11" customFormat="1" ht="41.25" customHeight="1">
      <c r="A5" s="399" t="s">
        <v>222</v>
      </c>
      <c r="B5" s="413"/>
      <c r="C5" s="413"/>
      <c r="D5" s="413"/>
      <c r="E5" s="413"/>
      <c r="F5" s="413"/>
      <c r="G5" s="413"/>
      <c r="H5" s="413"/>
      <c r="I5" s="413"/>
      <c r="J5" s="413"/>
      <c r="K5" s="413"/>
      <c r="L5" s="413"/>
      <c r="M5" s="418" t="s">
        <v>242</v>
      </c>
      <c r="N5" s="418"/>
      <c r="O5" s="418"/>
      <c r="P5" s="418" t="s">
        <v>243</v>
      </c>
      <c r="Q5" s="418"/>
      <c r="R5" s="108"/>
    </row>
    <row r="6" spans="1:23" s="11" customFormat="1" ht="54.75" customHeight="1">
      <c r="A6" s="381" t="s">
        <v>67</v>
      </c>
      <c r="B6" s="381"/>
      <c r="C6" s="381"/>
      <c r="D6" s="381"/>
      <c r="E6" s="381"/>
      <c r="F6" s="381" t="s">
        <v>68</v>
      </c>
      <c r="G6" s="381"/>
      <c r="H6" s="381"/>
      <c r="I6" s="381"/>
      <c r="J6" s="381"/>
      <c r="K6" s="381"/>
      <c r="L6" s="381"/>
      <c r="M6" s="93" t="s">
        <v>8</v>
      </c>
      <c r="N6" s="102" t="s">
        <v>244</v>
      </c>
      <c r="O6" s="103" t="s">
        <v>149</v>
      </c>
      <c r="P6" s="102" t="s">
        <v>244</v>
      </c>
      <c r="Q6" s="102" t="s">
        <v>149</v>
      </c>
      <c r="R6" s="108"/>
    </row>
    <row r="7" spans="1:23" s="11" customFormat="1" ht="24.95" customHeight="1">
      <c r="A7" s="354">
        <f>'1. CONCERTACIÓN'!F8</f>
        <v>0</v>
      </c>
      <c r="B7" s="354"/>
      <c r="C7" s="354"/>
      <c r="D7" s="354"/>
      <c r="E7" s="354"/>
      <c r="F7" s="390">
        <f>+'1. CONCERTACIÓN'!Y8</f>
        <v>0</v>
      </c>
      <c r="G7" s="390"/>
      <c r="H7" s="390"/>
      <c r="I7" s="390"/>
      <c r="J7" s="390"/>
      <c r="K7" s="390"/>
      <c r="L7" s="390"/>
      <c r="M7" s="98">
        <v>20</v>
      </c>
      <c r="N7" s="104">
        <v>20</v>
      </c>
      <c r="O7" s="4">
        <f>+(M7/N7)*100</f>
        <v>100</v>
      </c>
      <c r="P7" s="101">
        <v>5</v>
      </c>
      <c r="Q7" s="4">
        <f t="shared" ref="Q7:Q12" si="0">+M7*P7</f>
        <v>100</v>
      </c>
      <c r="R7" s="109"/>
    </row>
    <row r="8" spans="1:23" s="11" customFormat="1" ht="24.95" customHeight="1">
      <c r="A8" s="354">
        <f>'1. CONCERTACIÓN'!F9</f>
        <v>0</v>
      </c>
      <c r="B8" s="354"/>
      <c r="C8" s="354"/>
      <c r="D8" s="354"/>
      <c r="E8" s="354"/>
      <c r="F8" s="390">
        <f>+'1. CONCERTACIÓN'!Y9</f>
        <v>0</v>
      </c>
      <c r="G8" s="390"/>
      <c r="H8" s="390"/>
      <c r="I8" s="390"/>
      <c r="J8" s="390"/>
      <c r="K8" s="390"/>
      <c r="L8" s="390"/>
      <c r="M8" s="98">
        <v>20</v>
      </c>
      <c r="N8" s="105">
        <v>20</v>
      </c>
      <c r="O8" s="4">
        <f>+M8*N8</f>
        <v>400</v>
      </c>
      <c r="P8" s="101"/>
      <c r="Q8" s="4">
        <f t="shared" si="0"/>
        <v>0</v>
      </c>
      <c r="R8" s="109"/>
    </row>
    <row r="9" spans="1:23" s="11" customFormat="1" ht="24.95" customHeight="1">
      <c r="A9" s="354">
        <f>'1. CONCERTACIÓN'!F10</f>
        <v>0</v>
      </c>
      <c r="B9" s="354"/>
      <c r="C9" s="354"/>
      <c r="D9" s="354"/>
      <c r="E9" s="354"/>
      <c r="F9" s="390">
        <f>+'1. CONCERTACIÓN'!Y10</f>
        <v>0</v>
      </c>
      <c r="G9" s="390"/>
      <c r="H9" s="390"/>
      <c r="I9" s="390"/>
      <c r="J9" s="390"/>
      <c r="K9" s="390"/>
      <c r="L9" s="390"/>
      <c r="M9" s="98">
        <v>20</v>
      </c>
      <c r="N9" s="105">
        <v>20</v>
      </c>
      <c r="O9" s="4">
        <f>+M9*N9</f>
        <v>400</v>
      </c>
      <c r="P9" s="101"/>
      <c r="Q9" s="4">
        <f t="shared" si="0"/>
        <v>0</v>
      </c>
      <c r="R9" s="109"/>
    </row>
    <row r="10" spans="1:23" s="11" customFormat="1" ht="24.95" customHeight="1">
      <c r="A10" s="354">
        <f>'1. CONCERTACIÓN'!F11</f>
        <v>0</v>
      </c>
      <c r="B10" s="354"/>
      <c r="C10" s="354"/>
      <c r="D10" s="354"/>
      <c r="E10" s="354"/>
      <c r="F10" s="390">
        <f>+'1. CONCERTACIÓN'!Y11</f>
        <v>0</v>
      </c>
      <c r="G10" s="390"/>
      <c r="H10" s="390"/>
      <c r="I10" s="390"/>
      <c r="J10" s="390"/>
      <c r="K10" s="390"/>
      <c r="L10" s="390"/>
      <c r="M10" s="98">
        <v>20</v>
      </c>
      <c r="N10" s="105">
        <v>20</v>
      </c>
      <c r="O10" s="4">
        <f>+M10*N10</f>
        <v>400</v>
      </c>
      <c r="P10" s="101"/>
      <c r="Q10" s="4">
        <f t="shared" si="0"/>
        <v>0</v>
      </c>
      <c r="R10" s="109"/>
    </row>
    <row r="11" spans="1:23" s="11" customFormat="1" ht="24.95" customHeight="1">
      <c r="A11" s="354" t="str">
        <f>'1. CONCERTACIÓN'!F12</f>
        <v>Compromisos Laborales</v>
      </c>
      <c r="B11" s="354"/>
      <c r="C11" s="354"/>
      <c r="D11" s="354"/>
      <c r="E11" s="354"/>
      <c r="F11" s="390" t="str">
        <f>+'1. CONCERTACIÓN'!Y12</f>
        <v>Evidencia Del Cumplimiento Del Compromiso</v>
      </c>
      <c r="G11" s="390"/>
      <c r="H11" s="390"/>
      <c r="I11" s="390"/>
      <c r="J11" s="390"/>
      <c r="K11" s="390"/>
      <c r="L11" s="390"/>
      <c r="M11" s="98">
        <v>20</v>
      </c>
      <c r="N11" s="105">
        <v>20</v>
      </c>
      <c r="O11" s="4">
        <f>+M11*N11</f>
        <v>400</v>
      </c>
      <c r="P11" s="101"/>
      <c r="Q11" s="4">
        <f t="shared" si="0"/>
        <v>0</v>
      </c>
      <c r="R11" s="109"/>
    </row>
    <row r="12" spans="1:23" s="11" customFormat="1" ht="24.95" customHeight="1">
      <c r="A12" s="354">
        <f>'1. CONCERTACIÓN'!F13</f>
        <v>0</v>
      </c>
      <c r="B12" s="354"/>
      <c r="C12" s="354"/>
      <c r="D12" s="354"/>
      <c r="E12" s="354"/>
      <c r="F12" s="390">
        <f>+'1. CONCERTACIÓN'!Y13</f>
        <v>0</v>
      </c>
      <c r="G12" s="390"/>
      <c r="H12" s="390"/>
      <c r="I12" s="390"/>
      <c r="J12" s="390"/>
      <c r="K12" s="390"/>
      <c r="L12" s="390"/>
      <c r="M12" s="98">
        <f>+'1. CONCERTACIÓN'!$AF$13</f>
        <v>0</v>
      </c>
      <c r="N12" s="105"/>
      <c r="O12" s="4">
        <f>+M12*N12</f>
        <v>0</v>
      </c>
      <c r="P12" s="101"/>
      <c r="Q12" s="4">
        <f t="shared" si="0"/>
        <v>0</v>
      </c>
      <c r="R12" s="109"/>
    </row>
    <row r="13" spans="1:23" s="11" customFormat="1" ht="33" customHeight="1">
      <c r="A13" s="110" t="s">
        <v>208</v>
      </c>
      <c r="B13" s="107"/>
      <c r="C13" s="107"/>
      <c r="D13" s="107"/>
      <c r="E13" s="107"/>
      <c r="F13" s="107"/>
      <c r="G13" s="107"/>
      <c r="H13" s="107"/>
      <c r="I13" s="107"/>
      <c r="J13" s="107"/>
      <c r="K13" s="107"/>
      <c r="L13" s="107"/>
      <c r="M13" s="1">
        <f>IF(SUM(M7:M12)&gt;100,"NUMERO ESPERADO NO PUEDE SER MAYOR QUE 100",SUM(M7:M12))</f>
        <v>100</v>
      </c>
      <c r="N13" s="6"/>
      <c r="O13" s="106" t="str">
        <f>IF(SUM(O7:O12)&gt;100,"NUMERO ESPERADO NO PUEDE SER MAYOR QUE 100",SUM(O7:O12))</f>
        <v>NUMERO ESPERADO NO PUEDE SER MAYOR QUE 100</v>
      </c>
      <c r="P13" s="1">
        <f>IF(SUM(P7:P12)&gt;100,"NUMERO ESPERADO NO PUEDE SER MAYOR QUE 100",SUM(P7:P12))</f>
        <v>5</v>
      </c>
      <c r="Q13" s="1">
        <f>IF(SUM(Q7:Q12)&gt;100,"NUMERO ESPERADO NO PUEDE SER MAYOR QUE 100",SUM(Q7:Q12))</f>
        <v>100</v>
      </c>
      <c r="R13" s="108"/>
    </row>
    <row r="14" spans="1:23" s="11" customFormat="1" ht="18.75" customHeight="1">
      <c r="A14" s="415" t="s">
        <v>153</v>
      </c>
      <c r="B14" s="405"/>
      <c r="C14" s="405"/>
      <c r="D14" s="405" t="s">
        <v>217</v>
      </c>
      <c r="E14" s="405"/>
      <c r="F14" s="405"/>
      <c r="G14" s="405"/>
      <c r="H14" s="405"/>
      <c r="I14" s="406">
        <f>IFERROR(+P3/(#REF!+$O$14),0)</f>
        <v>0</v>
      </c>
      <c r="J14" s="407"/>
      <c r="K14" s="407"/>
      <c r="L14" s="416" t="s">
        <v>220</v>
      </c>
      <c r="M14" s="400" t="e">
        <f>(O13*I14+#REF!*I15)</f>
        <v>#VALUE!</v>
      </c>
      <c r="N14" s="400"/>
      <c r="O14" s="401" t="s">
        <v>206</v>
      </c>
      <c r="P14" s="402"/>
      <c r="Q14" s="402"/>
      <c r="R14" s="402"/>
      <c r="S14" s="402"/>
      <c r="T14" s="402"/>
      <c r="U14" s="402"/>
      <c r="V14" s="408" t="e">
        <f>+M14*80%</f>
        <v>#VALUE!</v>
      </c>
      <c r="W14" s="409"/>
    </row>
    <row r="15" spans="1:23" s="11" customFormat="1" ht="18.75" customHeight="1">
      <c r="A15" s="415"/>
      <c r="B15" s="405"/>
      <c r="C15" s="405"/>
      <c r="D15" s="405" t="s">
        <v>219</v>
      </c>
      <c r="E15" s="405"/>
      <c r="F15" s="405"/>
      <c r="G15" s="405"/>
      <c r="H15" s="405"/>
      <c r="I15" s="406">
        <f>IFERROR(+Q4/(#REF!+$O$14),0)</f>
        <v>0</v>
      </c>
      <c r="J15" s="407"/>
      <c r="K15" s="407"/>
      <c r="L15" s="417"/>
      <c r="M15" s="400"/>
      <c r="N15" s="400"/>
      <c r="O15" s="403"/>
      <c r="P15" s="404"/>
      <c r="Q15" s="404"/>
      <c r="R15" s="404"/>
      <c r="S15" s="404"/>
      <c r="T15" s="404"/>
      <c r="U15" s="404"/>
      <c r="V15" s="410"/>
      <c r="W15" s="411"/>
    </row>
    <row r="16" spans="1:23" s="11" customFormat="1" ht="15" customHeight="1">
      <c r="A16" s="412" t="s">
        <v>192</v>
      </c>
      <c r="B16" s="413"/>
      <c r="C16" s="413"/>
      <c r="D16" s="413"/>
      <c r="E16" s="413"/>
      <c r="F16" s="413"/>
      <c r="G16" s="413"/>
      <c r="H16" s="413"/>
      <c r="I16" s="413"/>
      <c r="J16" s="413"/>
      <c r="K16" s="89"/>
      <c r="L16" s="89"/>
      <c r="M16" s="89"/>
      <c r="N16" s="89"/>
      <c r="O16" s="414"/>
      <c r="P16" s="414"/>
      <c r="Q16" s="414"/>
      <c r="R16" s="414"/>
      <c r="S16" s="414"/>
      <c r="T16" s="414"/>
      <c r="U16" s="414"/>
      <c r="V16" s="414"/>
      <c r="W16" s="414"/>
    </row>
    <row r="17" spans="1:23" s="11" customFormat="1" ht="28.5" customHeight="1">
      <c r="A17" s="388" t="s">
        <v>137</v>
      </c>
      <c r="B17" s="394"/>
      <c r="C17" s="396" t="s">
        <v>245</v>
      </c>
      <c r="D17" s="397"/>
      <c r="E17" s="397"/>
      <c r="F17" s="381" t="s">
        <v>30</v>
      </c>
      <c r="G17" s="381"/>
      <c r="H17" s="381"/>
      <c r="I17" s="381"/>
      <c r="J17" s="399"/>
      <c r="K17" s="344" t="s">
        <v>207</v>
      </c>
      <c r="L17" s="344"/>
      <c r="M17" s="344"/>
      <c r="N17" s="344"/>
      <c r="O17" s="344"/>
      <c r="P17" s="344"/>
      <c r="Q17" s="344"/>
      <c r="R17" s="381" t="s">
        <v>163</v>
      </c>
      <c r="S17" s="381"/>
      <c r="T17" s="381"/>
      <c r="U17" s="381"/>
      <c r="V17" s="381"/>
      <c r="W17" s="381"/>
    </row>
    <row r="18" spans="1:23" s="11" customFormat="1" ht="26.25" customHeight="1">
      <c r="A18" s="389"/>
      <c r="B18" s="395"/>
      <c r="C18" s="398"/>
      <c r="D18" s="369"/>
      <c r="E18" s="369"/>
      <c r="F18" s="381"/>
      <c r="G18" s="381"/>
      <c r="H18" s="381"/>
      <c r="I18" s="381"/>
      <c r="J18" s="399"/>
      <c r="K18" s="344" t="s">
        <v>111</v>
      </c>
      <c r="L18" s="344"/>
      <c r="M18" s="344"/>
      <c r="N18" s="344" t="s">
        <v>199</v>
      </c>
      <c r="O18" s="344"/>
      <c r="P18" s="344" t="s">
        <v>100</v>
      </c>
      <c r="Q18" s="344"/>
      <c r="R18" s="344" t="s">
        <v>111</v>
      </c>
      <c r="S18" s="344"/>
      <c r="T18" s="344" t="s">
        <v>199</v>
      </c>
      <c r="U18" s="344"/>
      <c r="V18" s="344"/>
      <c r="W18" s="36" t="s">
        <v>100</v>
      </c>
    </row>
    <row r="19" spans="1:23" s="11" customFormat="1" ht="64.5" customHeight="1">
      <c r="A19" s="392">
        <f>+'1. CONCERTACIÓN'!C25</f>
        <v>0</v>
      </c>
      <c r="B19" s="354"/>
      <c r="C19" s="390">
        <f>+'1. CONCERTACIÓN'!L25</f>
        <v>0</v>
      </c>
      <c r="D19" s="390"/>
      <c r="E19" s="390"/>
      <c r="F19" s="390">
        <f>+'1. CONCERTACIÓN'!V25</f>
        <v>0</v>
      </c>
      <c r="G19" s="390"/>
      <c r="H19" s="390"/>
      <c r="I19" s="390"/>
      <c r="J19" s="382"/>
      <c r="K19" s="390" t="s">
        <v>105</v>
      </c>
      <c r="L19" s="390"/>
      <c r="M19" s="390"/>
      <c r="N19" s="391" t="e">
        <f>IF(#REF!='lista de selecciones'!I182,'lista de selecciones'!J182,IF(#REF!='lista de selecciones'!I183,'lista de selecciones'!J183,IF(#REF!='lista de selecciones'!I184,'lista de selecciones'!J184,IF(#REF!='lista de selecciones'!I185,'lista de selecciones'!J185,0))))</f>
        <v>#REF!</v>
      </c>
      <c r="O19" s="391"/>
      <c r="P19" s="393">
        <v>6</v>
      </c>
      <c r="Q19" s="393"/>
      <c r="R19" s="390" t="s">
        <v>105</v>
      </c>
      <c r="S19" s="390"/>
      <c r="T19" s="391">
        <f>IF(R19='lista de selecciones'!I182,'lista de selecciones'!J182,IF(R19='lista de selecciones'!I183,'lista de selecciones'!J183,IF(R19='lista de selecciones'!I184,'lista de selecciones'!J184,IF(R19='lista de selecciones'!I185,'lista de selecciones'!J185,0))))</f>
        <v>0</v>
      </c>
      <c r="U19" s="391"/>
      <c r="V19" s="391"/>
      <c r="W19" s="60">
        <v>5.5</v>
      </c>
    </row>
    <row r="20" spans="1:23" s="11" customFormat="1" ht="66" customHeight="1">
      <c r="A20" s="392">
        <f>A19</f>
        <v>0</v>
      </c>
      <c r="B20" s="354"/>
      <c r="C20" s="390" t="e">
        <f>+'1. CONCERTACIÓN'!#REF!</f>
        <v>#REF!</v>
      </c>
      <c r="D20" s="390"/>
      <c r="E20" s="390"/>
      <c r="F20" s="390" t="e">
        <f>+'1. CONCERTACIÓN'!#REF!</f>
        <v>#REF!</v>
      </c>
      <c r="G20" s="390"/>
      <c r="H20" s="390"/>
      <c r="I20" s="390"/>
      <c r="J20" s="382"/>
      <c r="K20" s="390" t="s">
        <v>108</v>
      </c>
      <c r="L20" s="390"/>
      <c r="M20" s="390"/>
      <c r="N20" s="391" t="e">
        <f>IF(#REF!='lista de selecciones'!I183,'lista de selecciones'!J183,IF(#REF!='lista de selecciones'!I184,'lista de selecciones'!J184,IF(#REF!='lista de selecciones'!I185,'lista de selecciones'!J185,IF(#REF!='lista de selecciones'!I186,'lista de selecciones'!J186,0))))</f>
        <v>#REF!</v>
      </c>
      <c r="O20" s="391"/>
      <c r="P20" s="393"/>
      <c r="Q20" s="393"/>
      <c r="R20" s="390" t="s">
        <v>107</v>
      </c>
      <c r="S20" s="390"/>
      <c r="T20" s="391">
        <f>IF(R20='lista de selecciones'!I183,'lista de selecciones'!J183,IF(R20='lista de selecciones'!I184,'lista de selecciones'!J184,IF(R20='lista de selecciones'!I185,'lista de selecciones'!J185,IF(R20='lista de selecciones'!I186,'lista de selecciones'!J186,0))))</f>
        <v>0</v>
      </c>
      <c r="U20" s="391"/>
      <c r="V20" s="391"/>
      <c r="W20" s="60">
        <v>8</v>
      </c>
    </row>
    <row r="21" spans="1:23" s="11" customFormat="1" ht="69.75" customHeight="1">
      <c r="A21" s="392">
        <f>A19</f>
        <v>0</v>
      </c>
      <c r="B21" s="354"/>
      <c r="C21" s="390">
        <f>+'1. CONCERTACIÓN'!L33</f>
        <v>0</v>
      </c>
      <c r="D21" s="390"/>
      <c r="E21" s="390"/>
      <c r="F21" s="390">
        <f>+'1. CONCERTACIÓN'!V33</f>
        <v>0</v>
      </c>
      <c r="G21" s="390"/>
      <c r="H21" s="390"/>
      <c r="I21" s="390"/>
      <c r="J21" s="382"/>
      <c r="K21" s="390" t="s">
        <v>108</v>
      </c>
      <c r="L21" s="390"/>
      <c r="M21" s="390"/>
      <c r="N21" s="391" t="e">
        <f>IF(#REF!='lista de selecciones'!I184,'lista de selecciones'!J184,IF(#REF!='lista de selecciones'!I185,'lista de selecciones'!J185,IF(#REF!='lista de selecciones'!I186,'lista de selecciones'!J186,IF(#REF!='lista de selecciones'!I187,'lista de selecciones'!J187,0))))</f>
        <v>#REF!</v>
      </c>
      <c r="O21" s="391"/>
      <c r="P21" s="393">
        <v>12</v>
      </c>
      <c r="Q21" s="393"/>
      <c r="R21" s="390" t="s">
        <v>110</v>
      </c>
      <c r="S21" s="390"/>
      <c r="T21" s="391">
        <f>IF(R21='lista de selecciones'!I184,'lista de selecciones'!J184,IF(R21='lista de selecciones'!I185,'lista de selecciones'!J185,IF(R21='lista de selecciones'!I186,'lista de selecciones'!J186,IF(R21='lista de selecciones'!I187,'lista de selecciones'!J187,0))))</f>
        <v>0</v>
      </c>
      <c r="U21" s="391"/>
      <c r="V21" s="391"/>
      <c r="W21" s="60">
        <v>15</v>
      </c>
    </row>
    <row r="22" spans="1:23" s="11" customFormat="1" ht="72.75" customHeight="1">
      <c r="A22" s="392">
        <f>A20</f>
        <v>0</v>
      </c>
      <c r="B22" s="354"/>
      <c r="C22" s="390">
        <f>+'1. CONCERTACIÓN'!L34</f>
        <v>0</v>
      </c>
      <c r="D22" s="390"/>
      <c r="E22" s="390"/>
      <c r="F22" s="390">
        <f>+'1. CONCERTACIÓN'!V34</f>
        <v>0</v>
      </c>
      <c r="G22" s="390"/>
      <c r="H22" s="390"/>
      <c r="I22" s="390"/>
      <c r="J22" s="382"/>
      <c r="K22" s="390" t="s">
        <v>110</v>
      </c>
      <c r="L22" s="390"/>
      <c r="M22" s="390"/>
      <c r="N22" s="391" t="e">
        <f>IF(#REF!='lista de selecciones'!I185,'lista de selecciones'!J185,IF(#REF!='lista de selecciones'!I186,'lista de selecciones'!J186,IF(#REF!='lista de selecciones'!I187,'lista de selecciones'!J187,IF(#REF!='lista de selecciones'!I188,'lista de selecciones'!J188,0))))</f>
        <v>#REF!</v>
      </c>
      <c r="O22" s="391"/>
      <c r="P22" s="393"/>
      <c r="Q22" s="393"/>
      <c r="R22" s="390" t="s">
        <v>110</v>
      </c>
      <c r="S22" s="390"/>
      <c r="T22" s="391" t="e">
        <f>IF(R22='lista de selecciones'!I182,'lista de selecciones'!J182,IF(#REF!='lista de selecciones'!I183,'lista de selecciones'!J183,IF(#REF!='lista de selecciones'!I184,'lista de selecciones'!J184,IF(#REF!='lista de selecciones'!I185,'lista de selecciones'!J185,0))))</f>
        <v>#REF!</v>
      </c>
      <c r="U22" s="391"/>
      <c r="V22" s="391"/>
      <c r="W22" s="60">
        <v>15</v>
      </c>
    </row>
    <row r="23" spans="1:23" s="11" customFormat="1" ht="27" customHeight="1">
      <c r="A23" s="550"/>
      <c r="B23" s="358"/>
      <c r="C23" s="358"/>
      <c r="D23" s="358"/>
      <c r="E23" s="358"/>
      <c r="F23" s="358"/>
      <c r="G23" s="358"/>
      <c r="H23" s="358"/>
      <c r="I23" s="358"/>
      <c r="J23" s="358"/>
      <c r="K23" s="551" t="s">
        <v>129</v>
      </c>
      <c r="L23" s="551"/>
      <c r="M23" s="551"/>
      <c r="N23" s="551"/>
      <c r="O23" s="551"/>
      <c r="P23" s="393" t="e">
        <f>SUM(P19:W22)/4</f>
        <v>#REF!</v>
      </c>
      <c r="Q23" s="393"/>
      <c r="R23" s="552" t="s">
        <v>129</v>
      </c>
      <c r="S23" s="553"/>
      <c r="T23" s="553"/>
      <c r="U23" s="553"/>
      <c r="V23" s="554"/>
      <c r="W23" s="60">
        <f>SUM(W19:W22)/4</f>
        <v>10.875</v>
      </c>
    </row>
    <row r="24" spans="1:23" s="11" customFormat="1" ht="18.75" customHeight="1">
      <c r="A24" s="415" t="s">
        <v>153</v>
      </c>
      <c r="B24" s="405"/>
      <c r="C24" s="405"/>
      <c r="D24" s="405" t="s">
        <v>217</v>
      </c>
      <c r="E24" s="405"/>
      <c r="F24" s="405"/>
      <c r="G24" s="405"/>
      <c r="H24" s="405"/>
      <c r="I24" s="406">
        <f>IFERROR(+#REF!/(#REF!+$O$14),0)</f>
        <v>0</v>
      </c>
      <c r="J24" s="407"/>
      <c r="K24" s="433"/>
      <c r="L24" s="434" t="s">
        <v>220</v>
      </c>
      <c r="M24" s="435" t="e">
        <f>(P23*I24+W23*I25)</f>
        <v>#REF!</v>
      </c>
      <c r="N24" s="435"/>
      <c r="O24" s="401"/>
      <c r="P24" s="402"/>
      <c r="Q24" s="402"/>
      <c r="R24" s="402"/>
      <c r="S24" s="402"/>
      <c r="T24" s="402"/>
      <c r="U24" s="402"/>
      <c r="V24" s="408" t="e">
        <f>+M14*20%</f>
        <v>#VALUE!</v>
      </c>
      <c r="W24" s="409"/>
    </row>
    <row r="25" spans="1:23" s="11" customFormat="1" ht="18.75" customHeight="1">
      <c r="A25" s="415"/>
      <c r="B25" s="405"/>
      <c r="C25" s="405"/>
      <c r="D25" s="405" t="s">
        <v>219</v>
      </c>
      <c r="E25" s="405"/>
      <c r="F25" s="405"/>
      <c r="G25" s="405"/>
      <c r="H25" s="405"/>
      <c r="I25" s="406">
        <f>IFERROR(+O14/(#REF!+$O$14),0)</f>
        <v>0</v>
      </c>
      <c r="J25" s="407"/>
      <c r="K25" s="407"/>
      <c r="L25" s="417"/>
      <c r="M25" s="400"/>
      <c r="N25" s="400"/>
      <c r="O25" s="403"/>
      <c r="P25" s="404"/>
      <c r="Q25" s="404"/>
      <c r="R25" s="404"/>
      <c r="S25" s="404"/>
      <c r="T25" s="404"/>
      <c r="U25" s="404"/>
      <c r="V25" s="410"/>
      <c r="W25" s="411"/>
    </row>
    <row r="26" spans="1:23" s="11" customFormat="1" ht="13.5" customHeight="1">
      <c r="A26" s="425" t="s">
        <v>210</v>
      </c>
      <c r="B26" s="397"/>
      <c r="C26" s="397"/>
      <c r="D26" s="397"/>
      <c r="E26" s="397"/>
      <c r="F26" s="381" t="s">
        <v>211</v>
      </c>
      <c r="G26" s="381"/>
      <c r="H26" s="381"/>
      <c r="I26" s="408" t="e">
        <f>SUM(V14,V24)</f>
        <v>#VALUE!</v>
      </c>
      <c r="J26" s="409"/>
      <c r="K26" s="409"/>
      <c r="L26" s="409"/>
      <c r="M26" s="381" t="s">
        <v>166</v>
      </c>
      <c r="N26" s="381"/>
      <c r="O26" s="381"/>
      <c r="P26" s="381"/>
      <c r="Q26" s="381"/>
      <c r="R26" s="381"/>
      <c r="S26" s="408" t="e">
        <f>IF(I26&lt;=69,'lista de selecciones'!A153,IF(I26&lt;80,'lista de selecciones'!A152,IF(I26&lt;95,'lista de selecciones'!A151,IF(I26&gt;=95,'lista de selecciones'!A150))))</f>
        <v>#VALUE!</v>
      </c>
      <c r="T26" s="409"/>
      <c r="U26" s="409"/>
      <c r="V26" s="409"/>
      <c r="W26" s="409"/>
    </row>
    <row r="27" spans="1:23" s="11" customFormat="1" ht="13.5" customHeight="1">
      <c r="A27" s="370"/>
      <c r="B27" s="371"/>
      <c r="C27" s="371"/>
      <c r="D27" s="371"/>
      <c r="E27" s="371"/>
      <c r="F27" s="381"/>
      <c r="G27" s="381"/>
      <c r="H27" s="381"/>
      <c r="I27" s="410"/>
      <c r="J27" s="411"/>
      <c r="K27" s="411"/>
      <c r="L27" s="411"/>
      <c r="M27" s="381"/>
      <c r="N27" s="381"/>
      <c r="O27" s="381"/>
      <c r="P27" s="381"/>
      <c r="Q27" s="381"/>
      <c r="R27" s="381"/>
      <c r="S27" s="410"/>
      <c r="T27" s="411"/>
      <c r="U27" s="411"/>
      <c r="V27" s="411"/>
      <c r="W27" s="411"/>
    </row>
    <row r="28" spans="1:23" s="11" customFormat="1" ht="12.75">
      <c r="A28" s="384" t="s">
        <v>221</v>
      </c>
      <c r="B28" s="381"/>
      <c r="C28" s="381"/>
      <c r="D28" s="381"/>
      <c r="E28" s="381"/>
      <c r="F28" s="381"/>
      <c r="G28" s="381"/>
      <c r="H28" s="381"/>
      <c r="I28" s="381"/>
      <c r="J28" s="381"/>
      <c r="K28" s="381"/>
      <c r="L28" s="381"/>
      <c r="M28" s="381"/>
      <c r="N28" s="381"/>
      <c r="O28" s="381"/>
      <c r="P28" s="381"/>
      <c r="Q28" s="381"/>
      <c r="R28" s="381"/>
      <c r="S28" s="381"/>
      <c r="T28" s="381"/>
      <c r="U28" s="381"/>
      <c r="V28" s="381"/>
      <c r="W28" s="381"/>
    </row>
    <row r="29" spans="1:23" s="10" customFormat="1" ht="19.5" customHeight="1">
      <c r="A29" s="559" t="s">
        <v>45</v>
      </c>
      <c r="B29" s="560"/>
      <c r="C29" s="560"/>
      <c r="D29" s="561"/>
      <c r="E29" s="561"/>
      <c r="F29" s="561"/>
      <c r="G29" s="561"/>
      <c r="H29" s="561"/>
      <c r="I29" s="561"/>
      <c r="J29" s="561"/>
      <c r="K29" s="561"/>
      <c r="L29" s="561"/>
      <c r="M29" s="561"/>
      <c r="N29" s="561"/>
      <c r="O29" s="561"/>
      <c r="P29" s="561"/>
      <c r="Q29" s="561"/>
      <c r="R29" s="561"/>
      <c r="S29" s="561"/>
      <c r="T29" s="561"/>
      <c r="U29" s="561"/>
      <c r="V29" s="561"/>
      <c r="W29" s="561"/>
    </row>
    <row r="30" spans="1:23" s="10" customFormat="1" ht="12.75" customHeight="1">
      <c r="A30" s="343"/>
      <c r="B30" s="344"/>
      <c r="C30" s="344"/>
      <c r="D30" s="344" t="s">
        <v>47</v>
      </c>
      <c r="E30" s="344"/>
      <c r="F30" s="344"/>
      <c r="G30" s="344"/>
      <c r="H30" s="344"/>
      <c r="I30" s="344"/>
      <c r="J30" s="344"/>
      <c r="K30" s="344"/>
      <c r="L30" s="344" t="s">
        <v>48</v>
      </c>
      <c r="M30" s="344"/>
      <c r="N30" s="344"/>
      <c r="O30" s="344"/>
      <c r="P30" s="344"/>
      <c r="Q30" s="344"/>
      <c r="R30" s="344"/>
      <c r="S30" s="344" t="s">
        <v>81</v>
      </c>
      <c r="T30" s="344"/>
      <c r="U30" s="344"/>
      <c r="V30" s="344"/>
      <c r="W30" s="344"/>
    </row>
    <row r="31" spans="1:23" s="10" customFormat="1" ht="12.75">
      <c r="A31" s="352" t="s">
        <v>2</v>
      </c>
      <c r="B31" s="353"/>
      <c r="C31" s="353"/>
      <c r="D31" s="354">
        <f>'1. CONCERTACIÓN'!J33</f>
        <v>0</v>
      </c>
      <c r="E31" s="354"/>
      <c r="F31" s="354"/>
      <c r="G31" s="354"/>
      <c r="H31" s="354"/>
      <c r="I31" s="354"/>
      <c r="J31" s="354"/>
      <c r="K31" s="354"/>
      <c r="L31" s="354">
        <f>+'1. CONCERTACIÓN'!P38</f>
        <v>0</v>
      </c>
      <c r="M31" s="354"/>
      <c r="N31" s="354"/>
      <c r="O31" s="354"/>
      <c r="P31" s="354"/>
      <c r="Q31" s="354"/>
      <c r="R31" s="354"/>
      <c r="S31" s="354">
        <f>'1. CONCERTACIÓN'!Z33</f>
        <v>0</v>
      </c>
      <c r="T31" s="354"/>
      <c r="U31" s="354"/>
      <c r="V31" s="354"/>
      <c r="W31" s="354"/>
    </row>
    <row r="32" spans="1:23" s="10" customFormat="1" ht="12.75" customHeight="1">
      <c r="A32" s="352" t="s">
        <v>44</v>
      </c>
      <c r="B32" s="353"/>
      <c r="C32" s="353"/>
      <c r="D32" s="354">
        <f>'1. CONCERTACIÓN'!J34</f>
        <v>0</v>
      </c>
      <c r="E32" s="354"/>
      <c r="F32" s="354"/>
      <c r="G32" s="354"/>
      <c r="H32" s="354"/>
      <c r="I32" s="354"/>
      <c r="J32" s="354"/>
      <c r="K32" s="354"/>
      <c r="L32" s="354">
        <f>+'1. CONCERTACIÓN'!P39</f>
        <v>0</v>
      </c>
      <c r="M32" s="354"/>
      <c r="N32" s="354"/>
      <c r="O32" s="354"/>
      <c r="P32" s="354"/>
      <c r="Q32" s="354"/>
      <c r="R32" s="354"/>
      <c r="S32" s="354">
        <f>'1. CONCERTACIÓN'!Z34</f>
        <v>0</v>
      </c>
      <c r="T32" s="354"/>
      <c r="U32" s="354"/>
      <c r="V32" s="354"/>
      <c r="W32" s="354"/>
    </row>
    <row r="33" spans="1:23" s="10" customFormat="1" ht="12.75" customHeight="1">
      <c r="A33" s="352" t="s">
        <v>4</v>
      </c>
      <c r="B33" s="353"/>
      <c r="C33" s="353"/>
      <c r="D33" s="354">
        <f>'1. CONCERTACIÓN'!J35</f>
        <v>0</v>
      </c>
      <c r="E33" s="354"/>
      <c r="F33" s="354"/>
      <c r="G33" s="354"/>
      <c r="H33" s="354"/>
      <c r="I33" s="354"/>
      <c r="J33" s="354"/>
      <c r="K33" s="354"/>
      <c r="L33" s="354">
        <f>+'1. CONCERTACIÓN'!P40</f>
        <v>0</v>
      </c>
      <c r="M33" s="354"/>
      <c r="N33" s="354"/>
      <c r="O33" s="354"/>
      <c r="P33" s="354"/>
      <c r="Q33" s="354"/>
      <c r="R33" s="354"/>
      <c r="S33" s="354">
        <f>'1. CONCERTACIÓN'!Z35</f>
        <v>0</v>
      </c>
      <c r="T33" s="354"/>
      <c r="U33" s="354"/>
      <c r="V33" s="354"/>
      <c r="W33" s="354"/>
    </row>
    <row r="34" spans="1:23" s="10" customFormat="1" ht="18.75" customHeight="1">
      <c r="A34" s="352" t="s">
        <v>3</v>
      </c>
      <c r="B34" s="353"/>
      <c r="C34" s="353"/>
      <c r="D34" s="354">
        <f>'1. CONCERTACIÓN'!J36</f>
        <v>0</v>
      </c>
      <c r="E34" s="354"/>
      <c r="F34" s="354"/>
      <c r="G34" s="354"/>
      <c r="H34" s="354"/>
      <c r="I34" s="354"/>
      <c r="J34" s="354"/>
      <c r="K34" s="354"/>
      <c r="L34" s="354">
        <f>+'1. CONCERTACIÓN'!P41</f>
        <v>0</v>
      </c>
      <c r="M34" s="354"/>
      <c r="N34" s="354"/>
      <c r="O34" s="354"/>
      <c r="P34" s="354"/>
      <c r="Q34" s="354"/>
      <c r="R34" s="354"/>
      <c r="S34" s="354">
        <f>'1. CONCERTACIÓN'!Z36</f>
        <v>0</v>
      </c>
      <c r="T34" s="354"/>
      <c r="U34" s="354"/>
      <c r="V34" s="354"/>
      <c r="W34" s="354"/>
    </row>
    <row r="35" spans="1:23" s="10" customFormat="1" ht="25.5" customHeight="1">
      <c r="A35" s="352" t="s">
        <v>6</v>
      </c>
      <c r="B35" s="353"/>
      <c r="C35" s="353"/>
      <c r="D35" s="354"/>
      <c r="E35" s="354"/>
      <c r="F35" s="354"/>
      <c r="G35" s="354"/>
      <c r="H35" s="354"/>
      <c r="I35" s="354"/>
      <c r="J35" s="354"/>
      <c r="K35" s="354"/>
      <c r="L35" s="354"/>
      <c r="M35" s="354"/>
      <c r="N35" s="354"/>
      <c r="O35" s="354"/>
      <c r="P35" s="354"/>
      <c r="Q35" s="354"/>
      <c r="R35" s="354"/>
      <c r="S35" s="354"/>
      <c r="T35" s="354"/>
      <c r="U35" s="354"/>
      <c r="V35" s="354"/>
      <c r="W35" s="354"/>
    </row>
    <row r="36" spans="1:23" s="16" customFormat="1" ht="15" customHeight="1">
      <c r="A36" s="425" t="s">
        <v>127</v>
      </c>
      <c r="B36" s="397"/>
      <c r="C36" s="397"/>
      <c r="D36" s="397"/>
      <c r="E36" s="397"/>
      <c r="F36" s="397"/>
      <c r="G36" s="397"/>
      <c r="H36" s="397"/>
      <c r="I36" s="397"/>
      <c r="J36" s="397"/>
      <c r="K36" s="397"/>
      <c r="L36" s="397"/>
      <c r="M36" s="397"/>
      <c r="N36" s="397"/>
      <c r="O36" s="397"/>
      <c r="P36" s="397"/>
      <c r="Q36" s="397"/>
      <c r="R36" s="397"/>
      <c r="S36" s="397"/>
      <c r="T36" s="397"/>
      <c r="U36" s="397"/>
      <c r="V36" s="397"/>
      <c r="W36" s="397"/>
    </row>
    <row r="37" spans="1:23" s="16" customFormat="1" ht="15" customHeight="1">
      <c r="A37" s="570" t="s">
        <v>7</v>
      </c>
      <c r="B37" s="571"/>
      <c r="C37" s="571"/>
      <c r="D37" s="571"/>
      <c r="E37" s="571"/>
      <c r="F37" s="571"/>
      <c r="G37" s="571"/>
      <c r="H37" s="571"/>
      <c r="I37" s="571"/>
      <c r="J37" s="571"/>
      <c r="K37" s="571"/>
      <c r="L37" s="571"/>
      <c r="M37" s="571"/>
      <c r="N37" s="571"/>
      <c r="O37" s="571"/>
      <c r="P37" s="571"/>
      <c r="Q37" s="571"/>
      <c r="R37" s="571"/>
      <c r="S37" s="571"/>
      <c r="T37" s="571"/>
      <c r="U37" s="571"/>
      <c r="V37" s="571"/>
      <c r="W37" s="571"/>
    </row>
    <row r="38" spans="1:23" s="16" customFormat="1" ht="15" customHeight="1">
      <c r="A38" s="572"/>
      <c r="B38" s="573"/>
      <c r="C38" s="573"/>
      <c r="D38" s="573"/>
      <c r="E38" s="573"/>
      <c r="F38" s="573"/>
      <c r="G38" s="573"/>
      <c r="H38" s="573"/>
      <c r="I38" s="573"/>
      <c r="J38" s="573"/>
      <c r="K38" s="573"/>
      <c r="L38" s="573"/>
      <c r="M38" s="573"/>
      <c r="N38" s="573"/>
      <c r="O38" s="573"/>
      <c r="P38" s="573"/>
      <c r="Q38" s="573"/>
      <c r="R38" s="573"/>
      <c r="S38" s="573"/>
      <c r="T38" s="573"/>
      <c r="U38" s="573"/>
      <c r="V38" s="573"/>
      <c r="W38" s="573"/>
    </row>
    <row r="39" spans="1:23" s="16" customFormat="1" ht="28.5" customHeight="1">
      <c r="A39" s="343" t="s">
        <v>9</v>
      </c>
      <c r="B39" s="344"/>
      <c r="C39" s="344"/>
      <c r="D39" s="344"/>
      <c r="E39" s="344"/>
      <c r="F39" s="344"/>
      <c r="G39" s="344"/>
      <c r="H39" s="344"/>
      <c r="I39" s="86"/>
      <c r="J39" s="555" t="s">
        <v>131</v>
      </c>
      <c r="K39" s="555"/>
      <c r="L39" s="556"/>
      <c r="M39" s="556"/>
      <c r="N39" s="355" t="s">
        <v>12</v>
      </c>
      <c r="O39" s="356"/>
      <c r="P39" s="356"/>
      <c r="Q39" s="356"/>
      <c r="R39" s="356"/>
      <c r="S39" s="50"/>
      <c r="T39" s="62"/>
      <c r="U39" s="92" t="s">
        <v>131</v>
      </c>
      <c r="V39" s="557"/>
      <c r="W39" s="558"/>
    </row>
    <row r="40" spans="1:23" s="23" customFormat="1" ht="12" customHeight="1">
      <c r="A40" s="87"/>
      <c r="C40" s="84"/>
      <c r="D40" s="82"/>
      <c r="E40" s="82"/>
      <c r="F40" s="82"/>
      <c r="G40" s="82"/>
      <c r="H40" s="82"/>
      <c r="I40" s="82"/>
      <c r="J40" s="82"/>
      <c r="K40" s="82"/>
      <c r="L40" s="82"/>
      <c r="M40" s="82"/>
      <c r="N40" s="82"/>
      <c r="O40" s="82"/>
      <c r="P40" s="82"/>
      <c r="Q40" s="82"/>
      <c r="R40" s="82"/>
      <c r="S40" s="82"/>
      <c r="T40" s="82"/>
      <c r="U40" s="82"/>
      <c r="V40" s="82"/>
      <c r="W40" s="91"/>
    </row>
    <row r="41" spans="1:23" s="23" customFormat="1" ht="21" customHeight="1">
      <c r="A41" s="87"/>
      <c r="B41" s="566"/>
      <c r="C41" s="566"/>
      <c r="D41" s="566"/>
      <c r="E41" s="566"/>
      <c r="F41" s="566"/>
      <c r="G41" s="566"/>
      <c r="H41" s="566"/>
      <c r="I41" s="566"/>
      <c r="J41" s="85"/>
      <c r="K41" s="85"/>
      <c r="L41" s="85"/>
      <c r="M41" s="83"/>
      <c r="O41" s="90"/>
      <c r="P41" s="90"/>
      <c r="Q41" s="90"/>
      <c r="R41" s="90"/>
      <c r="S41" s="90"/>
      <c r="T41" s="90"/>
      <c r="U41" s="90"/>
      <c r="V41" s="90"/>
      <c r="W41" s="90"/>
    </row>
    <row r="42" spans="1:23" s="23" customFormat="1" ht="15" customHeight="1">
      <c r="A42" s="87"/>
      <c r="B42" s="567" t="s">
        <v>189</v>
      </c>
      <c r="C42" s="567"/>
      <c r="D42" s="567"/>
      <c r="E42" s="567"/>
      <c r="F42" s="567"/>
      <c r="G42" s="567"/>
      <c r="H42" s="567"/>
      <c r="I42" s="567"/>
      <c r="J42" s="567"/>
      <c r="K42" s="84"/>
      <c r="L42" s="84"/>
      <c r="M42" s="83"/>
      <c r="O42" s="567" t="s">
        <v>189</v>
      </c>
      <c r="P42" s="567"/>
      <c r="Q42" s="567"/>
      <c r="R42" s="567"/>
      <c r="S42" s="567"/>
      <c r="T42" s="567"/>
      <c r="U42" s="567"/>
      <c r="V42" s="567"/>
      <c r="W42" s="567"/>
    </row>
    <row r="43" spans="1:23" s="23" customFormat="1" ht="21" customHeight="1">
      <c r="A43" s="87"/>
      <c r="B43" s="568"/>
      <c r="C43" s="568"/>
      <c r="D43" s="568"/>
      <c r="E43" s="568"/>
      <c r="F43" s="568"/>
      <c r="G43" s="568"/>
      <c r="H43" s="568"/>
      <c r="I43" s="568"/>
      <c r="J43" s="568"/>
      <c r="K43" s="85"/>
      <c r="L43" s="85"/>
      <c r="M43" s="83"/>
      <c r="O43" s="90"/>
      <c r="P43" s="90"/>
      <c r="Q43" s="90"/>
      <c r="R43" s="90"/>
      <c r="S43" s="90"/>
      <c r="T43" s="90"/>
      <c r="U43" s="90"/>
      <c r="V43" s="90"/>
      <c r="W43" s="90"/>
    </row>
    <row r="44" spans="1:23" s="23" customFormat="1" ht="15" customHeight="1">
      <c r="A44" s="87"/>
      <c r="B44" s="566" t="s">
        <v>193</v>
      </c>
      <c r="C44" s="566"/>
      <c r="D44" s="566"/>
      <c r="E44" s="566"/>
      <c r="F44" s="566"/>
      <c r="G44" s="566"/>
      <c r="H44" s="566"/>
      <c r="I44" s="566"/>
      <c r="J44" s="566"/>
      <c r="K44" s="84"/>
      <c r="L44" s="84"/>
      <c r="M44" s="83"/>
      <c r="O44" s="569" t="s">
        <v>193</v>
      </c>
      <c r="P44" s="569"/>
      <c r="Q44" s="569"/>
      <c r="R44" s="569"/>
      <c r="S44" s="569"/>
      <c r="T44" s="569"/>
      <c r="U44" s="569"/>
      <c r="V44" s="569"/>
      <c r="W44" s="569"/>
    </row>
    <row r="45" spans="1:23" s="16" customFormat="1" ht="15" customHeight="1">
      <c r="A45" s="562" t="s">
        <v>128</v>
      </c>
      <c r="B45" s="563"/>
      <c r="C45" s="563"/>
      <c r="D45" s="563"/>
      <c r="E45" s="563"/>
      <c r="F45" s="563"/>
      <c r="G45" s="563"/>
      <c r="H45" s="563"/>
      <c r="I45" s="563"/>
      <c r="J45" s="563"/>
      <c r="K45" s="563"/>
      <c r="L45" s="563"/>
      <c r="M45" s="563"/>
      <c r="N45" s="563"/>
      <c r="O45" s="563"/>
      <c r="P45" s="563"/>
      <c r="Q45" s="563"/>
      <c r="R45" s="563"/>
      <c r="S45" s="563"/>
      <c r="T45" s="563"/>
      <c r="U45" s="563"/>
      <c r="V45" s="563"/>
      <c r="W45" s="563"/>
    </row>
    <row r="46" spans="1:23" s="16" customFormat="1" ht="54.75" customHeight="1" thickBot="1">
      <c r="A46" s="564"/>
      <c r="B46" s="565"/>
      <c r="C46" s="565"/>
      <c r="D46" s="565"/>
      <c r="E46" s="565"/>
      <c r="F46" s="565"/>
      <c r="G46" s="565"/>
      <c r="H46" s="565"/>
      <c r="I46" s="565"/>
      <c r="J46" s="565"/>
      <c r="K46" s="565"/>
      <c r="L46" s="565"/>
      <c r="M46" s="565"/>
      <c r="N46" s="565"/>
      <c r="O46" s="565"/>
      <c r="P46" s="565"/>
      <c r="Q46" s="565"/>
      <c r="R46" s="565"/>
      <c r="S46" s="565"/>
      <c r="T46" s="565"/>
      <c r="U46" s="565"/>
      <c r="V46" s="565"/>
      <c r="W46" s="565"/>
    </row>
    <row r="47" spans="1:23" ht="18">
      <c r="A47" s="429" t="s">
        <v>138</v>
      </c>
      <c r="B47" s="430"/>
      <c r="C47" s="430"/>
      <c r="D47" s="430"/>
      <c r="E47" s="430"/>
      <c r="F47" s="430"/>
      <c r="G47" s="430"/>
      <c r="H47" s="430"/>
      <c r="I47" s="430"/>
      <c r="J47" s="430"/>
      <c r="K47" s="430"/>
      <c r="L47" s="430"/>
      <c r="M47" s="430"/>
      <c r="N47" s="431"/>
      <c r="O47" s="431"/>
      <c r="P47" s="430"/>
      <c r="Q47" s="430"/>
      <c r="R47" s="430"/>
      <c r="S47" s="432"/>
    </row>
    <row r="48" spans="1:23">
      <c r="A48" s="436" t="s">
        <v>139</v>
      </c>
      <c r="B48" s="437"/>
      <c r="C48" s="437"/>
      <c r="D48" s="438"/>
      <c r="E48" s="445" t="s">
        <v>140</v>
      </c>
      <c r="F48" s="437"/>
      <c r="G48" s="437"/>
      <c r="H48" s="437"/>
      <c r="I48" s="438"/>
      <c r="J48" s="445" t="s">
        <v>141</v>
      </c>
      <c r="K48" s="438"/>
      <c r="L48" s="448" t="s">
        <v>145</v>
      </c>
      <c r="M48" s="449"/>
      <c r="N48" s="449"/>
      <c r="O48" s="449"/>
      <c r="P48" s="449"/>
      <c r="Q48" s="449"/>
      <c r="R48" s="449"/>
      <c r="S48" s="450"/>
    </row>
    <row r="49" spans="1:19">
      <c r="A49" s="439"/>
      <c r="B49" s="440"/>
      <c r="C49" s="440"/>
      <c r="D49" s="441"/>
      <c r="E49" s="446"/>
      <c r="F49" s="440"/>
      <c r="G49" s="440"/>
      <c r="H49" s="440"/>
      <c r="I49" s="441"/>
      <c r="J49" s="446"/>
      <c r="K49" s="441"/>
      <c r="L49" s="451"/>
      <c r="M49" s="452"/>
      <c r="N49" s="452"/>
      <c r="O49" s="452"/>
      <c r="P49" s="452"/>
      <c r="Q49" s="452"/>
      <c r="R49" s="452"/>
      <c r="S49" s="453"/>
    </row>
    <row r="50" spans="1:19">
      <c r="A50" s="439"/>
      <c r="B50" s="440"/>
      <c r="C50" s="440"/>
      <c r="D50" s="441"/>
      <c r="E50" s="446"/>
      <c r="F50" s="440"/>
      <c r="G50" s="440"/>
      <c r="H50" s="440"/>
      <c r="I50" s="441"/>
      <c r="J50" s="446"/>
      <c r="K50" s="441"/>
      <c r="L50" s="268" t="s">
        <v>224</v>
      </c>
      <c r="M50" s="268"/>
      <c r="N50" s="268"/>
      <c r="O50" s="268"/>
      <c r="P50" s="268" t="s">
        <v>225</v>
      </c>
      <c r="Q50" s="268"/>
      <c r="R50" s="268"/>
      <c r="S50" s="454"/>
    </row>
    <row r="51" spans="1:19" ht="36" customHeight="1">
      <c r="A51" s="442"/>
      <c r="B51" s="443"/>
      <c r="C51" s="443"/>
      <c r="D51" s="444"/>
      <c r="E51" s="447"/>
      <c r="F51" s="443"/>
      <c r="G51" s="443"/>
      <c r="H51" s="443"/>
      <c r="I51" s="444"/>
      <c r="J51" s="447"/>
      <c r="K51" s="444"/>
      <c r="L51" s="455" t="s">
        <v>148</v>
      </c>
      <c r="M51" s="456"/>
      <c r="N51" s="457" t="s">
        <v>149</v>
      </c>
      <c r="O51" s="458"/>
      <c r="P51" s="455" t="s">
        <v>148</v>
      </c>
      <c r="Q51" s="456"/>
      <c r="R51" s="457" t="s">
        <v>149</v>
      </c>
      <c r="S51" s="459"/>
    </row>
    <row r="52" spans="1:19">
      <c r="A52" s="473">
        <f>'[2]F2. COMP. LAB Y COM COMPOR'!A35</f>
        <v>0</v>
      </c>
      <c r="B52" s="474"/>
      <c r="C52" s="474"/>
      <c r="D52" s="475"/>
      <c r="E52" s="479">
        <f>'[2]F2. COMP. LAB Y COM COMPOR'!H35</f>
        <v>0</v>
      </c>
      <c r="F52" s="480"/>
      <c r="G52" s="480"/>
      <c r="H52" s="480"/>
      <c r="I52" s="481"/>
      <c r="J52" s="466">
        <f>'[2]F2. COMP. LAB Y COM COMPOR'!Q35</f>
        <v>0</v>
      </c>
      <c r="K52" s="467"/>
      <c r="L52" s="470"/>
      <c r="M52" s="470"/>
      <c r="N52" s="460">
        <f>$J52*L52</f>
        <v>0</v>
      </c>
      <c r="O52" s="471"/>
      <c r="P52" s="470"/>
      <c r="Q52" s="470"/>
      <c r="R52" s="460">
        <f>$J52*P52</f>
        <v>0</v>
      </c>
      <c r="S52" s="461"/>
    </row>
    <row r="53" spans="1:19">
      <c r="A53" s="476"/>
      <c r="B53" s="477"/>
      <c r="C53" s="477"/>
      <c r="D53" s="478"/>
      <c r="E53" s="482"/>
      <c r="F53" s="483"/>
      <c r="G53" s="483"/>
      <c r="H53" s="483"/>
      <c r="I53" s="484"/>
      <c r="J53" s="468"/>
      <c r="K53" s="469"/>
      <c r="L53" s="470"/>
      <c r="M53" s="470"/>
      <c r="N53" s="462"/>
      <c r="O53" s="472"/>
      <c r="P53" s="470"/>
      <c r="Q53" s="470"/>
      <c r="R53" s="462"/>
      <c r="S53" s="463"/>
    </row>
    <row r="54" spans="1:19">
      <c r="A54" s="464">
        <f>'[2]F2. COMP. LAB Y COM COMPOR'!A37</f>
        <v>0</v>
      </c>
      <c r="B54" s="465"/>
      <c r="C54" s="465"/>
      <c r="D54" s="465"/>
      <c r="E54" s="465">
        <f>'[2]F2. COMP. LAB Y COM COMPOR'!$H$38</f>
        <v>0</v>
      </c>
      <c r="F54" s="465"/>
      <c r="G54" s="465"/>
      <c r="H54" s="465"/>
      <c r="I54" s="465"/>
      <c r="J54" s="466">
        <f>'[2]F2. COMP. LAB Y COM COMPOR'!Q37</f>
        <v>0</v>
      </c>
      <c r="K54" s="467"/>
      <c r="L54" s="470"/>
      <c r="M54" s="470"/>
      <c r="N54" s="460">
        <f>J54*L54</f>
        <v>0</v>
      </c>
      <c r="O54" s="471"/>
      <c r="P54" s="470"/>
      <c r="Q54" s="470"/>
      <c r="R54" s="460">
        <f>$J54*P54</f>
        <v>0</v>
      </c>
      <c r="S54" s="461"/>
    </row>
    <row r="55" spans="1:19">
      <c r="A55" s="464"/>
      <c r="B55" s="465"/>
      <c r="C55" s="465"/>
      <c r="D55" s="465"/>
      <c r="E55" s="465"/>
      <c r="F55" s="465"/>
      <c r="G55" s="465"/>
      <c r="H55" s="465"/>
      <c r="I55" s="465"/>
      <c r="J55" s="468"/>
      <c r="K55" s="469"/>
      <c r="L55" s="470"/>
      <c r="M55" s="470"/>
      <c r="N55" s="462"/>
      <c r="O55" s="472"/>
      <c r="P55" s="470"/>
      <c r="Q55" s="470"/>
      <c r="R55" s="462"/>
      <c r="S55" s="463"/>
    </row>
    <row r="56" spans="1:19">
      <c r="A56" s="464">
        <f>'[2]F2. COMP. LAB Y COM COMPOR'!A39</f>
        <v>0</v>
      </c>
      <c r="B56" s="465"/>
      <c r="C56" s="465"/>
      <c r="D56" s="465"/>
      <c r="E56" s="465">
        <f>'[2]F2. COMP. LAB Y COM COMPOR'!$H$40</f>
        <v>0</v>
      </c>
      <c r="F56" s="465"/>
      <c r="G56" s="465"/>
      <c r="H56" s="465"/>
      <c r="I56" s="465"/>
      <c r="J56" s="466">
        <f>'[2]F2. COMP. LAB Y COM COMPOR'!Q39</f>
        <v>0</v>
      </c>
      <c r="K56" s="467"/>
      <c r="L56" s="470"/>
      <c r="M56" s="470"/>
      <c r="N56" s="460">
        <f>J56*L56</f>
        <v>0</v>
      </c>
      <c r="O56" s="471"/>
      <c r="P56" s="470"/>
      <c r="Q56" s="470"/>
      <c r="R56" s="460">
        <f>$J56*P56</f>
        <v>0</v>
      </c>
      <c r="S56" s="461"/>
    </row>
    <row r="57" spans="1:19">
      <c r="A57" s="464"/>
      <c r="B57" s="465"/>
      <c r="C57" s="465"/>
      <c r="D57" s="465"/>
      <c r="E57" s="465"/>
      <c r="F57" s="465"/>
      <c r="G57" s="465"/>
      <c r="H57" s="465"/>
      <c r="I57" s="465"/>
      <c r="J57" s="468"/>
      <c r="K57" s="469"/>
      <c r="L57" s="470"/>
      <c r="M57" s="470"/>
      <c r="N57" s="462"/>
      <c r="O57" s="472"/>
      <c r="P57" s="470"/>
      <c r="Q57" s="470"/>
      <c r="R57" s="462"/>
      <c r="S57" s="463"/>
    </row>
    <row r="58" spans="1:19">
      <c r="A58" s="464">
        <f>'[2]F2. COMP. LAB Y COM COMPOR'!A41</f>
        <v>0</v>
      </c>
      <c r="B58" s="465"/>
      <c r="C58" s="465"/>
      <c r="D58" s="465"/>
      <c r="E58" s="465">
        <f>'[2]F2. COMP. LAB Y COM COMPOR'!$H$42</f>
        <v>0</v>
      </c>
      <c r="F58" s="465"/>
      <c r="G58" s="465"/>
      <c r="H58" s="465"/>
      <c r="I58" s="465"/>
      <c r="J58" s="466">
        <f>'[2]F2. COMP. LAB Y COM COMPOR'!Q41</f>
        <v>0</v>
      </c>
      <c r="K58" s="467"/>
      <c r="L58" s="470"/>
      <c r="M58" s="470"/>
      <c r="N58" s="460">
        <f>J58*L58</f>
        <v>0</v>
      </c>
      <c r="O58" s="471"/>
      <c r="P58" s="470"/>
      <c r="Q58" s="470"/>
      <c r="R58" s="460">
        <f>$J58*P58</f>
        <v>0</v>
      </c>
      <c r="S58" s="461"/>
    </row>
    <row r="59" spans="1:19">
      <c r="A59" s="464"/>
      <c r="B59" s="465"/>
      <c r="C59" s="465"/>
      <c r="D59" s="465"/>
      <c r="E59" s="465"/>
      <c r="F59" s="465"/>
      <c r="G59" s="465"/>
      <c r="H59" s="465"/>
      <c r="I59" s="465"/>
      <c r="J59" s="468"/>
      <c r="K59" s="469"/>
      <c r="L59" s="470"/>
      <c r="M59" s="470"/>
      <c r="N59" s="462"/>
      <c r="O59" s="472"/>
      <c r="P59" s="470"/>
      <c r="Q59" s="470"/>
      <c r="R59" s="462"/>
      <c r="S59" s="463"/>
    </row>
    <row r="60" spans="1:19">
      <c r="A60" s="485">
        <f>'[2]F2. COMP. LAB Y COM COMPOR'!A43</f>
        <v>0</v>
      </c>
      <c r="B60" s="480"/>
      <c r="C60" s="480"/>
      <c r="D60" s="481"/>
      <c r="E60" s="479">
        <f>'[2]F2. COMP. LAB Y COM COMPOR'!$H$44</f>
        <v>0</v>
      </c>
      <c r="F60" s="480"/>
      <c r="G60" s="480"/>
      <c r="H60" s="480"/>
      <c r="I60" s="481"/>
      <c r="J60" s="466">
        <f>'[2]F2. COMP. LAB Y COM COMPOR'!Q43</f>
        <v>0</v>
      </c>
      <c r="K60" s="467"/>
      <c r="L60" s="470"/>
      <c r="M60" s="470"/>
      <c r="N60" s="460">
        <f>J60*L60</f>
        <v>0</v>
      </c>
      <c r="O60" s="471"/>
      <c r="P60" s="470"/>
      <c r="Q60" s="470"/>
      <c r="R60" s="460">
        <f>$J60*P60</f>
        <v>0</v>
      </c>
      <c r="S60" s="461"/>
    </row>
    <row r="61" spans="1:19">
      <c r="A61" s="486"/>
      <c r="B61" s="483"/>
      <c r="C61" s="483"/>
      <c r="D61" s="484"/>
      <c r="E61" s="482"/>
      <c r="F61" s="483"/>
      <c r="G61" s="483"/>
      <c r="H61" s="483"/>
      <c r="I61" s="484"/>
      <c r="J61" s="468"/>
      <c r="K61" s="469"/>
      <c r="L61" s="470"/>
      <c r="M61" s="470"/>
      <c r="N61" s="462"/>
      <c r="O61" s="472"/>
      <c r="P61" s="470"/>
      <c r="Q61" s="470"/>
      <c r="R61" s="462"/>
      <c r="S61" s="463"/>
    </row>
    <row r="62" spans="1:19" ht="21">
      <c r="A62" s="487" t="s">
        <v>226</v>
      </c>
      <c r="B62" s="488"/>
      <c r="C62" s="488"/>
      <c r="D62" s="488"/>
      <c r="E62" s="488"/>
      <c r="F62" s="488"/>
      <c r="G62" s="488"/>
      <c r="H62" s="488"/>
      <c r="I62" s="489"/>
      <c r="J62" s="490">
        <f>SUM(J52:K61)</f>
        <v>0</v>
      </c>
      <c r="K62" s="490"/>
      <c r="L62" s="491" t="s">
        <v>151</v>
      </c>
      <c r="M62" s="491"/>
      <c r="N62" s="491"/>
      <c r="O62" s="95">
        <f>IF(O63&gt;0,"",SUMIF(N52:O61,"&lt;100",N52:O61))</f>
        <v>0</v>
      </c>
      <c r="P62" s="491" t="s">
        <v>151</v>
      </c>
      <c r="Q62" s="491"/>
      <c r="R62" s="491"/>
      <c r="S62" s="95">
        <f>IF(S63&gt;0,"",SUMIF(R52:S61,"&lt;100",R52:S61))</f>
        <v>0</v>
      </c>
    </row>
    <row r="63" spans="1:19" ht="18.75">
      <c r="A63" s="492" t="s">
        <v>227</v>
      </c>
      <c r="B63" s="493"/>
      <c r="C63" s="493"/>
      <c r="D63" s="493"/>
      <c r="E63" s="493"/>
      <c r="F63" s="493"/>
      <c r="G63" s="493"/>
      <c r="H63" s="493"/>
      <c r="I63" s="493"/>
      <c r="J63" s="493"/>
      <c r="K63" s="494"/>
      <c r="L63" s="491" t="s">
        <v>228</v>
      </c>
      <c r="M63" s="491"/>
      <c r="N63" s="491"/>
      <c r="O63" s="96">
        <f>+'[2]F8. EVA. EVENTUAL (Semestre 1)'!K44</f>
        <v>0</v>
      </c>
      <c r="P63" s="491" t="s">
        <v>229</v>
      </c>
      <c r="Q63" s="491"/>
      <c r="R63" s="491"/>
      <c r="S63" s="97">
        <f>+'[2]F8. EVA. EVENTUAL (Semestre 2)'!K44</f>
        <v>0</v>
      </c>
    </row>
    <row r="64" spans="1:19" ht="15.75">
      <c r="A64" s="495" t="s">
        <v>154</v>
      </c>
      <c r="B64" s="496"/>
      <c r="C64" s="496"/>
      <c r="D64" s="496"/>
      <c r="E64" s="496"/>
      <c r="F64" s="496"/>
      <c r="G64" s="496"/>
      <c r="H64" s="496"/>
      <c r="I64" s="496"/>
      <c r="J64" s="496"/>
      <c r="K64" s="496"/>
      <c r="L64" s="497" t="s">
        <v>230</v>
      </c>
      <c r="M64" s="498"/>
      <c r="N64" s="498"/>
      <c r="O64" s="498"/>
      <c r="P64" s="498"/>
      <c r="Q64" s="498"/>
      <c r="R64" s="498"/>
      <c r="S64" s="499"/>
    </row>
    <row r="65" spans="1:19" ht="18">
      <c r="A65" s="495"/>
      <c r="B65" s="496"/>
      <c r="C65" s="496"/>
      <c r="D65" s="496"/>
      <c r="E65" s="496"/>
      <c r="F65" s="496"/>
      <c r="G65" s="496"/>
      <c r="H65" s="496"/>
      <c r="I65" s="496"/>
      <c r="J65" s="496"/>
      <c r="K65" s="496"/>
      <c r="L65" s="500">
        <f>O62*40</f>
        <v>0</v>
      </c>
      <c r="M65" s="500"/>
      <c r="N65" s="500"/>
      <c r="O65" s="500"/>
      <c r="P65" s="500">
        <f>S62*40</f>
        <v>0</v>
      </c>
      <c r="Q65" s="500"/>
      <c r="R65" s="500"/>
      <c r="S65" s="501"/>
    </row>
    <row r="66" spans="1:19">
      <c r="A66" s="502" t="s">
        <v>231</v>
      </c>
      <c r="B66" s="503"/>
      <c r="C66" s="503"/>
      <c r="D66" s="503"/>
      <c r="E66" s="503"/>
      <c r="F66" s="503"/>
      <c r="G66" s="503"/>
      <c r="H66" s="503"/>
      <c r="I66" s="503"/>
      <c r="J66" s="503"/>
      <c r="K66" s="503"/>
      <c r="L66" s="505" t="s">
        <v>157</v>
      </c>
      <c r="M66" s="505"/>
      <c r="N66" s="505"/>
      <c r="O66" s="506">
        <f>(IF(O62="",O63,O62)+IF(S62="",S63,S62))/2</f>
        <v>0</v>
      </c>
      <c r="P66" s="505" t="s">
        <v>232</v>
      </c>
      <c r="Q66" s="505"/>
      <c r="R66" s="505"/>
      <c r="S66" s="506">
        <f>+O66*80%</f>
        <v>0</v>
      </c>
    </row>
    <row r="67" spans="1:19">
      <c r="A67" s="502"/>
      <c r="B67" s="503"/>
      <c r="C67" s="503"/>
      <c r="D67" s="503"/>
      <c r="E67" s="503"/>
      <c r="F67" s="503"/>
      <c r="G67" s="503"/>
      <c r="H67" s="503"/>
      <c r="I67" s="503"/>
      <c r="J67" s="504"/>
      <c r="K67" s="504"/>
      <c r="L67" s="505"/>
      <c r="M67" s="505"/>
      <c r="N67" s="505"/>
      <c r="O67" s="507"/>
      <c r="P67" s="505"/>
      <c r="Q67" s="505"/>
      <c r="R67" s="505"/>
      <c r="S67" s="507"/>
    </row>
    <row r="68" spans="1:19" ht="15.75">
      <c r="A68" s="508" t="s">
        <v>144</v>
      </c>
      <c r="B68" s="509"/>
      <c r="C68" s="509"/>
      <c r="D68" s="509"/>
      <c r="E68" s="509"/>
      <c r="F68" s="509"/>
      <c r="G68" s="509"/>
      <c r="H68" s="509"/>
      <c r="I68" s="509"/>
      <c r="J68" s="510" t="s">
        <v>233</v>
      </c>
      <c r="K68" s="511"/>
      <c r="L68" s="516" t="s">
        <v>234</v>
      </c>
      <c r="M68" s="516"/>
      <c r="N68" s="516"/>
      <c r="O68" s="516"/>
      <c r="P68" s="516"/>
      <c r="Q68" s="516"/>
      <c r="R68" s="516"/>
      <c r="S68" s="517"/>
    </row>
    <row r="69" spans="1:19">
      <c r="A69" s="518" t="s">
        <v>161</v>
      </c>
      <c r="B69" s="519"/>
      <c r="C69" s="519"/>
      <c r="D69" s="519"/>
      <c r="E69" s="519"/>
      <c r="F69" s="520" t="s">
        <v>235</v>
      </c>
      <c r="G69" s="520"/>
      <c r="H69" s="520" t="s">
        <v>236</v>
      </c>
      <c r="I69" s="520"/>
      <c r="J69" s="512"/>
      <c r="K69" s="513"/>
      <c r="L69" s="521" t="s">
        <v>237</v>
      </c>
      <c r="M69" s="522"/>
      <c r="N69" s="522"/>
      <c r="O69" s="523"/>
      <c r="P69" s="527"/>
      <c r="Q69" s="527"/>
      <c r="R69" s="527"/>
      <c r="S69" s="528"/>
    </row>
    <row r="70" spans="1:19" ht="15.75">
      <c r="A70" s="94" t="s">
        <v>164</v>
      </c>
      <c r="B70" s="529" t="str">
        <f>'[2]F2. COMP. LAB Y COM COMPOR'!B49</f>
        <v>COMPETENCIA</v>
      </c>
      <c r="C70" s="529"/>
      <c r="D70" s="529"/>
      <c r="E70" s="529"/>
      <c r="F70" s="530" t="str">
        <f>'[2]F4. CALF. COM. COMPORT.'!N31</f>
        <v>BAJO</v>
      </c>
      <c r="G70" s="530"/>
      <c r="H70" s="530"/>
      <c r="I70" s="530"/>
      <c r="J70" s="512"/>
      <c r="K70" s="513"/>
      <c r="L70" s="524"/>
      <c r="M70" s="525"/>
      <c r="N70" s="525"/>
      <c r="O70" s="526"/>
      <c r="P70" s="527"/>
      <c r="Q70" s="527"/>
      <c r="R70" s="527"/>
      <c r="S70" s="528"/>
    </row>
    <row r="71" spans="1:19" ht="15.75">
      <c r="A71" s="94" t="s">
        <v>134</v>
      </c>
      <c r="B71" s="529">
        <f>'[2]F2. COMP. LAB Y COM COMPOR'!B51</f>
        <v>0</v>
      </c>
      <c r="C71" s="529"/>
      <c r="D71" s="529"/>
      <c r="E71" s="529"/>
      <c r="F71" s="530">
        <f>'[2]F4. CALF. COM. COMPORT.'!N33</f>
        <v>0</v>
      </c>
      <c r="G71" s="530"/>
      <c r="H71" s="530"/>
      <c r="I71" s="530"/>
      <c r="J71" s="512"/>
      <c r="K71" s="513"/>
      <c r="L71" s="531" t="s">
        <v>234</v>
      </c>
      <c r="M71" s="532"/>
      <c r="N71" s="532"/>
      <c r="O71" s="532"/>
      <c r="P71" s="532"/>
      <c r="Q71" s="532"/>
      <c r="R71" s="532"/>
      <c r="S71" s="533"/>
    </row>
    <row r="72" spans="1:19" ht="15.75">
      <c r="A72" s="94" t="s">
        <v>136</v>
      </c>
      <c r="B72" s="529">
        <f>'[2]F2. COMP. LAB Y COM COMPOR'!B53</f>
        <v>0</v>
      </c>
      <c r="C72" s="529"/>
      <c r="D72" s="529"/>
      <c r="E72" s="529"/>
      <c r="F72" s="530">
        <f>'[2]F4. CALF. COM. COMPORT.'!N35</f>
        <v>0</v>
      </c>
      <c r="G72" s="530"/>
      <c r="H72" s="530"/>
      <c r="I72" s="530"/>
      <c r="J72" s="512"/>
      <c r="K72" s="513"/>
      <c r="L72" s="534"/>
      <c r="M72" s="535"/>
      <c r="N72" s="535"/>
      <c r="O72" s="535"/>
      <c r="P72" s="535"/>
      <c r="Q72" s="535"/>
      <c r="R72" s="535"/>
      <c r="S72" s="536"/>
    </row>
    <row r="73" spans="1:19" ht="15.75">
      <c r="A73" s="94" t="s">
        <v>167</v>
      </c>
      <c r="B73" s="529">
        <f>'[2]F2. COMP. LAB Y COM COMPOR'!B55</f>
        <v>0</v>
      </c>
      <c r="C73" s="529"/>
      <c r="D73" s="529"/>
      <c r="E73" s="529"/>
      <c r="F73" s="530">
        <f>'[2]F4. CALF. COM. COMPORT.'!N37</f>
        <v>0</v>
      </c>
      <c r="G73" s="530"/>
      <c r="H73" s="530"/>
      <c r="I73" s="530"/>
      <c r="J73" s="514"/>
      <c r="K73" s="515"/>
      <c r="L73" s="537" t="s">
        <v>165</v>
      </c>
      <c r="M73" s="537"/>
      <c r="N73" s="537"/>
      <c r="O73" s="537"/>
      <c r="P73" s="537" t="s">
        <v>166</v>
      </c>
      <c r="Q73" s="537"/>
      <c r="R73" s="537"/>
      <c r="S73" s="538"/>
    </row>
    <row r="74" spans="1:19" ht="23.25">
      <c r="A74" s="539" t="s">
        <v>238</v>
      </c>
      <c r="B74" s="539"/>
      <c r="C74" s="539"/>
      <c r="D74" s="539"/>
      <c r="E74" s="539"/>
      <c r="F74" s="540">
        <f>'[2]F4. CALF. COM. COMPORT.'!N40</f>
        <v>0</v>
      </c>
      <c r="G74" s="540"/>
      <c r="H74" s="540">
        <f>'[2]F4. CALF. COM. COMPORT.'!O40</f>
        <v>0</v>
      </c>
      <c r="I74" s="540"/>
      <c r="J74" s="512"/>
      <c r="K74" s="513"/>
      <c r="L74" s="541" t="e">
        <f>(+#REF!+S$67+P$70)</f>
        <v>#REF!</v>
      </c>
      <c r="M74" s="542"/>
      <c r="N74" s="542"/>
      <c r="O74" s="543"/>
      <c r="P74" s="547" t="str">
        <f>IF(AND(OR(SUM(N52:O61)&gt;0,O63&gt;1)=TRUE,OR(SUM(R52:S61)&gt;0,S63&gt;1)=TRUE)=TRUE,IFERROR(VLOOKUP(L74,[2]Hoja4!AA2:AB989,2),0),"NO APLICA CALIFICACION")</f>
        <v>NO APLICA CALIFICACION</v>
      </c>
      <c r="Q74" s="548"/>
      <c r="R74" s="548"/>
      <c r="S74" s="549"/>
    </row>
    <row r="75" spans="1:19" ht="15.75">
      <c r="A75" s="539" t="s">
        <v>227</v>
      </c>
      <c r="B75" s="539"/>
      <c r="C75" s="539"/>
      <c r="D75" s="539"/>
      <c r="E75" s="539"/>
      <c r="F75" s="540">
        <f>+'[2]F8. EVA. EVENTUAL (Semestre 1)'!M58</f>
        <v>0.16666666666666666</v>
      </c>
      <c r="G75" s="540"/>
      <c r="H75" s="540">
        <f>+'[2]F8. EVA. EVENTUAL (Semestre 2)'!M58</f>
        <v>0</v>
      </c>
      <c r="I75" s="540"/>
      <c r="J75" s="512"/>
      <c r="K75" s="513"/>
      <c r="L75" s="544" t="s">
        <v>169</v>
      </c>
      <c r="M75" s="544"/>
      <c r="N75" s="544"/>
      <c r="O75" s="544"/>
      <c r="P75" s="544"/>
      <c r="Q75" s="544"/>
      <c r="R75" s="544"/>
      <c r="S75" s="544"/>
    </row>
    <row r="76" spans="1:19" ht="18">
      <c r="A76" s="545" t="s">
        <v>172</v>
      </c>
      <c r="B76" s="545"/>
      <c r="C76" s="545"/>
      <c r="D76" s="545"/>
      <c r="E76" s="545"/>
      <c r="F76" s="546">
        <f>(IF(F75=0,F74,F75)+IF(H75=0,H74,H75))/2</f>
        <v>8.3333333333333329E-2</v>
      </c>
      <c r="G76" s="546"/>
      <c r="H76" s="546"/>
      <c r="I76" s="546"/>
      <c r="J76" s="512"/>
      <c r="K76" s="513"/>
      <c r="L76" s="544"/>
      <c r="M76" s="544"/>
      <c r="N76" s="544"/>
      <c r="O76" s="544"/>
      <c r="P76" s="544"/>
      <c r="Q76" s="544"/>
      <c r="R76" s="544"/>
      <c r="S76" s="544"/>
    </row>
  </sheetData>
  <mergeCells count="248">
    <mergeCell ref="A45:W45"/>
    <mergeCell ref="A46:W46"/>
    <mergeCell ref="A5:L5"/>
    <mergeCell ref="B41:I41"/>
    <mergeCell ref="B42:J42"/>
    <mergeCell ref="O42:W42"/>
    <mergeCell ref="B43:J43"/>
    <mergeCell ref="B44:J44"/>
    <mergeCell ref="O44:W44"/>
    <mergeCell ref="A36:W36"/>
    <mergeCell ref="A34:C34"/>
    <mergeCell ref="D34:K34"/>
    <mergeCell ref="L34:R34"/>
    <mergeCell ref="S34:W34"/>
    <mergeCell ref="A35:C35"/>
    <mergeCell ref="D35:K35"/>
    <mergeCell ref="L35:R35"/>
    <mergeCell ref="S35:W35"/>
    <mergeCell ref="A37:W38"/>
    <mergeCell ref="A31:C31"/>
    <mergeCell ref="D31:K31"/>
    <mergeCell ref="L31:R31"/>
    <mergeCell ref="S31:W31"/>
    <mergeCell ref="A32:C32"/>
    <mergeCell ref="D32:K32"/>
    <mergeCell ref="L32:R32"/>
    <mergeCell ref="S32:W32"/>
    <mergeCell ref="A39:H39"/>
    <mergeCell ref="J39:K39"/>
    <mergeCell ref="L39:M39"/>
    <mergeCell ref="N39:R39"/>
    <mergeCell ref="V39:W39"/>
    <mergeCell ref="F26:H27"/>
    <mergeCell ref="I26:L27"/>
    <mergeCell ref="M26:R27"/>
    <mergeCell ref="S26:W27"/>
    <mergeCell ref="A28:W28"/>
    <mergeCell ref="A29:C29"/>
    <mergeCell ref="D29:W29"/>
    <mergeCell ref="A30:C30"/>
    <mergeCell ref="D30:K30"/>
    <mergeCell ref="L30:R30"/>
    <mergeCell ref="S30:W30"/>
    <mergeCell ref="B73:E73"/>
    <mergeCell ref="F73:G73"/>
    <mergeCell ref="H73:I73"/>
    <mergeCell ref="L73:O73"/>
    <mergeCell ref="R22:S22"/>
    <mergeCell ref="T22:V22"/>
    <mergeCell ref="T20:V20"/>
    <mergeCell ref="A21:B21"/>
    <mergeCell ref="C21:E21"/>
    <mergeCell ref="F21:J21"/>
    <mergeCell ref="K21:M21"/>
    <mergeCell ref="N21:O21"/>
    <mergeCell ref="P21:Q21"/>
    <mergeCell ref="R21:S21"/>
    <mergeCell ref="A22:B22"/>
    <mergeCell ref="C22:E22"/>
    <mergeCell ref="F22:J22"/>
    <mergeCell ref="K22:M22"/>
    <mergeCell ref="N22:O22"/>
    <mergeCell ref="P22:Q22"/>
    <mergeCell ref="A23:J23"/>
    <mergeCell ref="K23:O23"/>
    <mergeCell ref="P23:Q23"/>
    <mergeCell ref="R23:V23"/>
    <mergeCell ref="A74:E74"/>
    <mergeCell ref="F74:G74"/>
    <mergeCell ref="H74:I74"/>
    <mergeCell ref="J74:K76"/>
    <mergeCell ref="L74:O74"/>
    <mergeCell ref="A75:E75"/>
    <mergeCell ref="F75:G75"/>
    <mergeCell ref="H75:I75"/>
    <mergeCell ref="L75:S76"/>
    <mergeCell ref="A76:E76"/>
    <mergeCell ref="F76:I76"/>
    <mergeCell ref="P74:S74"/>
    <mergeCell ref="A66:K67"/>
    <mergeCell ref="L66:N67"/>
    <mergeCell ref="O66:O67"/>
    <mergeCell ref="P66:R67"/>
    <mergeCell ref="S66:S67"/>
    <mergeCell ref="A68:I68"/>
    <mergeCell ref="J68:K73"/>
    <mergeCell ref="L68:S68"/>
    <mergeCell ref="A69:E69"/>
    <mergeCell ref="F69:G69"/>
    <mergeCell ref="H69:I69"/>
    <mergeCell ref="L69:O70"/>
    <mergeCell ref="P69:S70"/>
    <mergeCell ref="B70:E70"/>
    <mergeCell ref="F70:G70"/>
    <mergeCell ref="H70:I70"/>
    <mergeCell ref="B71:E71"/>
    <mergeCell ref="F71:G71"/>
    <mergeCell ref="H71:I71"/>
    <mergeCell ref="L71:S72"/>
    <mergeCell ref="B72:E72"/>
    <mergeCell ref="F72:G72"/>
    <mergeCell ref="H72:I72"/>
    <mergeCell ref="P73:S73"/>
    <mergeCell ref="A62:I62"/>
    <mergeCell ref="J62:K62"/>
    <mergeCell ref="L62:N62"/>
    <mergeCell ref="P62:R62"/>
    <mergeCell ref="A63:K63"/>
    <mergeCell ref="L63:N63"/>
    <mergeCell ref="P63:R63"/>
    <mergeCell ref="A64:K65"/>
    <mergeCell ref="L64:S64"/>
    <mergeCell ref="L65:O65"/>
    <mergeCell ref="P65:S65"/>
    <mergeCell ref="A60:D61"/>
    <mergeCell ref="E60:I61"/>
    <mergeCell ref="J60:K61"/>
    <mergeCell ref="L60:M61"/>
    <mergeCell ref="N60:O61"/>
    <mergeCell ref="P60:Q61"/>
    <mergeCell ref="R60:S61"/>
    <mergeCell ref="A58:D59"/>
    <mergeCell ref="E58:I59"/>
    <mergeCell ref="J58:K59"/>
    <mergeCell ref="L58:M59"/>
    <mergeCell ref="N58:O59"/>
    <mergeCell ref="P58:Q59"/>
    <mergeCell ref="R54:S55"/>
    <mergeCell ref="A56:D57"/>
    <mergeCell ref="E56:I57"/>
    <mergeCell ref="J56:K57"/>
    <mergeCell ref="L56:M57"/>
    <mergeCell ref="N56:O57"/>
    <mergeCell ref="R58:S59"/>
    <mergeCell ref="A52:D53"/>
    <mergeCell ref="E52:I53"/>
    <mergeCell ref="J52:K53"/>
    <mergeCell ref="L52:M53"/>
    <mergeCell ref="N52:O53"/>
    <mergeCell ref="P52:Q53"/>
    <mergeCell ref="R52:S53"/>
    <mergeCell ref="P56:Q57"/>
    <mergeCell ref="R56:S57"/>
    <mergeCell ref="A54:D55"/>
    <mergeCell ref="E54:I55"/>
    <mergeCell ref="J54:K55"/>
    <mergeCell ref="L54:M55"/>
    <mergeCell ref="N54:O55"/>
    <mergeCell ref="P54:Q55"/>
    <mergeCell ref="A48:D51"/>
    <mergeCell ref="E48:I51"/>
    <mergeCell ref="J48:K51"/>
    <mergeCell ref="L48:S49"/>
    <mergeCell ref="L50:O50"/>
    <mergeCell ref="P50:S50"/>
    <mergeCell ref="L51:M51"/>
    <mergeCell ref="N51:O51"/>
    <mergeCell ref="P51:Q51"/>
    <mergeCell ref="R51:S51"/>
    <mergeCell ref="H1:S1"/>
    <mergeCell ref="A2:C2"/>
    <mergeCell ref="D2:I2"/>
    <mergeCell ref="J2:K2"/>
    <mergeCell ref="L2:U2"/>
    <mergeCell ref="L3:N3"/>
    <mergeCell ref="P3:U4"/>
    <mergeCell ref="V2:W2"/>
    <mergeCell ref="A47:S47"/>
    <mergeCell ref="T21:V21"/>
    <mergeCell ref="A33:C33"/>
    <mergeCell ref="D33:K33"/>
    <mergeCell ref="L33:R33"/>
    <mergeCell ref="S33:W33"/>
    <mergeCell ref="A24:C25"/>
    <mergeCell ref="D24:H24"/>
    <mergeCell ref="I24:K24"/>
    <mergeCell ref="L24:L25"/>
    <mergeCell ref="M24:N25"/>
    <mergeCell ref="O24:U25"/>
    <mergeCell ref="V24:W25"/>
    <mergeCell ref="D25:H25"/>
    <mergeCell ref="I25:K25"/>
    <mergeCell ref="A26:E27"/>
    <mergeCell ref="V3:W4"/>
    <mergeCell ref="B4:C4"/>
    <mergeCell ref="D4:E4"/>
    <mergeCell ref="F4:G4"/>
    <mergeCell ref="H4:I4"/>
    <mergeCell ref="J4:K4"/>
    <mergeCell ref="L4:N4"/>
    <mergeCell ref="A8:E8"/>
    <mergeCell ref="F8:L8"/>
    <mergeCell ref="A3:A4"/>
    <mergeCell ref="B3:C3"/>
    <mergeCell ref="D3:E3"/>
    <mergeCell ref="F3:G3"/>
    <mergeCell ref="H3:I3"/>
    <mergeCell ref="J3:K3"/>
    <mergeCell ref="A9:E9"/>
    <mergeCell ref="F9:L9"/>
    <mergeCell ref="A10:E10"/>
    <mergeCell ref="F10:L10"/>
    <mergeCell ref="M5:O5"/>
    <mergeCell ref="P5:Q5"/>
    <mergeCell ref="A6:E6"/>
    <mergeCell ref="F6:L6"/>
    <mergeCell ref="A7:E7"/>
    <mergeCell ref="F7:L7"/>
    <mergeCell ref="M14:N15"/>
    <mergeCell ref="O14:U15"/>
    <mergeCell ref="D15:H15"/>
    <mergeCell ref="I15:K15"/>
    <mergeCell ref="V14:W15"/>
    <mergeCell ref="A16:J16"/>
    <mergeCell ref="O16:W16"/>
    <mergeCell ref="A11:E11"/>
    <mergeCell ref="F11:L11"/>
    <mergeCell ref="A12:E12"/>
    <mergeCell ref="F12:L12"/>
    <mergeCell ref="A14:C15"/>
    <mergeCell ref="D14:H14"/>
    <mergeCell ref="I14:K14"/>
    <mergeCell ref="L14:L15"/>
    <mergeCell ref="A17:B18"/>
    <mergeCell ref="C17:E18"/>
    <mergeCell ref="F17:J18"/>
    <mergeCell ref="K17:Q17"/>
    <mergeCell ref="R17:W17"/>
    <mergeCell ref="K18:M18"/>
    <mergeCell ref="N18:O18"/>
    <mergeCell ref="P18:Q18"/>
    <mergeCell ref="R18:S18"/>
    <mergeCell ref="T18:V18"/>
    <mergeCell ref="R19:S19"/>
    <mergeCell ref="T19:V19"/>
    <mergeCell ref="A20:B20"/>
    <mergeCell ref="C20:E20"/>
    <mergeCell ref="F20:J20"/>
    <mergeCell ref="K20:M20"/>
    <mergeCell ref="N20:O20"/>
    <mergeCell ref="P20:Q20"/>
    <mergeCell ref="R20:S20"/>
    <mergeCell ref="A19:B19"/>
    <mergeCell ref="C19:E19"/>
    <mergeCell ref="F19:J19"/>
    <mergeCell ref="K19:M19"/>
    <mergeCell ref="N19:O19"/>
    <mergeCell ref="P19:Q19"/>
  </mergeCells>
  <dataValidations count="8">
    <dataValidation type="list" allowBlank="1" showInputMessage="1" showErrorMessage="1" sqref="W22" xr:uid="{00000000-0002-0000-0700-000000000000}">
      <formula1>INDIRECT($R$27)</formula1>
    </dataValidation>
    <dataValidation type="list" allowBlank="1" showInputMessage="1" showErrorMessage="1" sqref="W21" xr:uid="{00000000-0002-0000-0700-000001000000}">
      <formula1>INDIRECT($R$26)</formula1>
    </dataValidation>
    <dataValidation type="list" allowBlank="1" showInputMessage="1" showErrorMessage="1" sqref="W20" xr:uid="{00000000-0002-0000-0700-000002000000}">
      <formula1>INDIRECT($R$25)</formula1>
    </dataValidation>
    <dataValidation type="list" allowBlank="1" showInputMessage="1" showErrorMessage="1" sqref="W19" xr:uid="{00000000-0002-0000-0700-000003000000}">
      <formula1>INDIRECT($R$24)</formula1>
    </dataValidation>
    <dataValidation type="list" allowBlank="1" showInputMessage="1" showErrorMessage="1" sqref="P22:Q22" xr:uid="{00000000-0002-0000-0700-000004000000}">
      <formula1>INDIRECT($K$27)</formula1>
    </dataValidation>
    <dataValidation type="list" allowBlank="1" showInputMessage="1" showErrorMessage="1" sqref="P21:Q21" xr:uid="{00000000-0002-0000-0700-000005000000}">
      <formula1>INDIRECT($K$26)</formula1>
    </dataValidation>
    <dataValidation type="list" allowBlank="1" showInputMessage="1" showErrorMessage="1" sqref="P20:Q20" xr:uid="{00000000-0002-0000-0700-000006000000}">
      <formula1>INDIRECT($K$25)</formula1>
    </dataValidation>
    <dataValidation type="list" allowBlank="1" showInputMessage="1" showErrorMessage="1" sqref="P19:Q19" xr:uid="{00000000-0002-0000-0700-000007000000}">
      <formula1>INDIRECT($K$24)</formula1>
    </dataValidation>
  </dataValidations>
  <hyperlinks>
    <hyperlink ref="J68:K73" location="'F5. EVA. ÁREAS O DEPENDENCIAS.'!A1" display="'F5. EVA. ÁREAS O DEPENDENCIAS.'!A1" xr:uid="{00000000-0004-0000-0700-000000000000}"/>
    <hyperlink ref="J74:K76" location="'F4. CALF. COM. COMPORT.'!A1" display="'F4. CALF. COM. COMPORT.'!A1" xr:uid="{00000000-0004-0000-0700-000001000000}"/>
    <hyperlink ref="L75:S76" location="'F2. COMP. LAB Y COM COMPOR'!A1" display="F2. COMP. LAB Y COM COMPOR'!A1" xr:uid="{00000000-0004-0000-0700-000002000000}"/>
  </hyperlink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7"/>
  <sheetViews>
    <sheetView showGridLines="0" view="pageBreakPreview" zoomScale="90" zoomScaleNormal="100" zoomScaleSheetLayoutView="90" workbookViewId="0">
      <selection activeCell="C10" sqref="C10:E10"/>
    </sheetView>
  </sheetViews>
  <sheetFormatPr baseColWidth="10" defaultColWidth="11.42578125" defaultRowHeight="15"/>
  <cols>
    <col min="1" max="1" width="18.42578125" style="162" customWidth="1"/>
    <col min="2" max="2" width="13.85546875" style="162" customWidth="1"/>
    <col min="3" max="3" width="5.85546875" style="162" customWidth="1"/>
    <col min="4" max="4" width="17.28515625" style="162" customWidth="1"/>
    <col min="5" max="5" width="4.5703125" style="162" customWidth="1"/>
    <col min="6" max="6" width="12.28515625" style="162" customWidth="1"/>
    <col min="7" max="7" width="11.7109375" style="162" customWidth="1"/>
    <col min="8" max="8" width="8.28515625" style="162" customWidth="1"/>
    <col min="9" max="9" width="9.140625" style="162" customWidth="1"/>
    <col min="10" max="10" width="8.5703125" style="162" customWidth="1"/>
    <col min="11" max="11" width="6.28515625" style="162" customWidth="1"/>
    <col min="12" max="12" width="18.140625" style="162" customWidth="1"/>
    <col min="13" max="13" width="14.28515625" style="162" customWidth="1"/>
    <col min="14" max="14" width="4.85546875" style="162" customWidth="1"/>
    <col min="15" max="16384" width="11.42578125" style="52"/>
  </cols>
  <sheetData>
    <row r="1" spans="1:14" ht="18" customHeight="1">
      <c r="A1" s="575"/>
      <c r="B1" s="578" t="s">
        <v>524</v>
      </c>
      <c r="C1" s="579"/>
      <c r="D1" s="579"/>
      <c r="E1" s="579"/>
      <c r="F1" s="579"/>
      <c r="G1" s="579"/>
      <c r="H1" s="579"/>
      <c r="I1" s="579"/>
      <c r="J1" s="579"/>
      <c r="K1" s="580"/>
      <c r="L1" s="587" t="s">
        <v>526</v>
      </c>
      <c r="M1" s="587"/>
      <c r="N1" s="587"/>
    </row>
    <row r="2" spans="1:14" ht="18" customHeight="1">
      <c r="A2" s="576"/>
      <c r="B2" s="581"/>
      <c r="C2" s="582"/>
      <c r="D2" s="582"/>
      <c r="E2" s="582"/>
      <c r="F2" s="582"/>
      <c r="G2" s="582"/>
      <c r="H2" s="582"/>
      <c r="I2" s="582"/>
      <c r="J2" s="582"/>
      <c r="K2" s="583"/>
      <c r="L2" s="240" t="s">
        <v>525</v>
      </c>
      <c r="M2" s="241"/>
      <c r="N2" s="242"/>
    </row>
    <row r="3" spans="1:14" ht="18" customHeight="1">
      <c r="A3" s="576"/>
      <c r="B3" s="581"/>
      <c r="C3" s="582"/>
      <c r="D3" s="582"/>
      <c r="E3" s="582"/>
      <c r="F3" s="582"/>
      <c r="G3" s="582"/>
      <c r="H3" s="582"/>
      <c r="I3" s="582"/>
      <c r="J3" s="582"/>
      <c r="K3" s="583"/>
      <c r="L3" s="588" t="s">
        <v>531</v>
      </c>
      <c r="M3" s="588"/>
      <c r="N3" s="588"/>
    </row>
    <row r="4" spans="1:14" ht="18" customHeight="1">
      <c r="A4" s="577"/>
      <c r="B4" s="584"/>
      <c r="C4" s="585"/>
      <c r="D4" s="585"/>
      <c r="E4" s="585"/>
      <c r="F4" s="585"/>
      <c r="G4" s="585"/>
      <c r="H4" s="585"/>
      <c r="I4" s="585"/>
      <c r="J4" s="585"/>
      <c r="K4" s="586"/>
      <c r="L4" s="243" t="s">
        <v>527</v>
      </c>
      <c r="M4" s="244"/>
      <c r="N4" s="245"/>
    </row>
    <row r="5" spans="1:14" ht="8.1" customHeight="1">
      <c r="A5" s="574"/>
      <c r="B5" s="329"/>
      <c r="C5" s="329"/>
      <c r="D5" s="329"/>
      <c r="E5" s="329"/>
      <c r="F5" s="329"/>
      <c r="G5" s="329"/>
      <c r="H5" s="329"/>
      <c r="I5" s="329"/>
      <c r="J5" s="329"/>
      <c r="K5" s="329"/>
      <c r="L5" s="329"/>
      <c r="M5" s="329"/>
      <c r="N5" s="330"/>
    </row>
    <row r="6" spans="1:14" s="189" customFormat="1" ht="27.75" customHeight="1">
      <c r="A6" s="858" t="s">
        <v>532</v>
      </c>
      <c r="B6" s="859"/>
      <c r="C6" s="859"/>
      <c r="D6" s="859"/>
      <c r="E6" s="859"/>
      <c r="F6" s="859"/>
      <c r="G6" s="859"/>
      <c r="H6" s="859"/>
      <c r="I6" s="859"/>
      <c r="J6" s="859"/>
      <c r="K6" s="859"/>
      <c r="L6" s="859"/>
      <c r="M6" s="859"/>
      <c r="N6" s="859"/>
    </row>
    <row r="7" spans="1:14" s="189" customFormat="1" ht="26.25" customHeight="1">
      <c r="A7" s="589" t="s">
        <v>124</v>
      </c>
      <c r="B7" s="291"/>
      <c r="C7" s="291"/>
      <c r="D7" s="190" t="s">
        <v>0</v>
      </c>
      <c r="E7" s="305"/>
      <c r="F7" s="305"/>
      <c r="G7" s="190" t="s">
        <v>1</v>
      </c>
      <c r="H7" s="305"/>
      <c r="I7" s="305"/>
      <c r="J7" s="339" t="s">
        <v>5</v>
      </c>
      <c r="K7" s="339"/>
      <c r="L7" s="339"/>
      <c r="M7" s="597">
        <f>IF((H7-E7+1)=1,0,H7-E7+1)</f>
        <v>0</v>
      </c>
      <c r="N7" s="597"/>
    </row>
    <row r="8" spans="1:14" s="189" customFormat="1" ht="21" customHeight="1">
      <c r="A8" s="594" t="s">
        <v>517</v>
      </c>
      <c r="B8" s="338"/>
      <c r="C8" s="338"/>
      <c r="D8" s="338"/>
      <c r="E8" s="338"/>
      <c r="F8" s="338"/>
      <c r="G8" s="338"/>
      <c r="H8" s="338"/>
      <c r="I8" s="338"/>
      <c r="J8" s="338"/>
      <c r="K8" s="338"/>
      <c r="L8" s="338"/>
      <c r="M8" s="338"/>
      <c r="N8" s="338"/>
    </row>
    <row r="9" spans="1:14" s="189" customFormat="1" ht="21.75" customHeight="1">
      <c r="A9" s="589" t="s">
        <v>120</v>
      </c>
      <c r="B9" s="291"/>
      <c r="C9" s="291"/>
      <c r="D9" s="291"/>
      <c r="E9" s="291"/>
      <c r="F9" s="291" t="s">
        <v>121</v>
      </c>
      <c r="G9" s="291"/>
      <c r="H9" s="291"/>
      <c r="I9" s="291"/>
      <c r="J9" s="291"/>
      <c r="K9" s="339" t="s">
        <v>239</v>
      </c>
      <c r="L9" s="339"/>
      <c r="M9" s="339" t="s">
        <v>282</v>
      </c>
      <c r="N9" s="339"/>
    </row>
    <row r="10" spans="1:14" s="189" customFormat="1" ht="27" customHeight="1">
      <c r="A10" s="590" t="s">
        <v>122</v>
      </c>
      <c r="B10" s="591"/>
      <c r="C10" s="291" t="s">
        <v>123</v>
      </c>
      <c r="D10" s="291"/>
      <c r="E10" s="291"/>
      <c r="F10" s="591" t="s">
        <v>122</v>
      </c>
      <c r="G10" s="591"/>
      <c r="H10" s="591"/>
      <c r="I10" s="291" t="s">
        <v>123</v>
      </c>
      <c r="J10" s="291"/>
      <c r="K10" s="339"/>
      <c r="L10" s="339"/>
      <c r="M10" s="339"/>
      <c r="N10" s="339"/>
    </row>
    <row r="11" spans="1:14" s="189" customFormat="1" ht="24" customHeight="1">
      <c r="A11" s="595">
        <f>+'2. EVALUACIÓN SEMESTRAL (1)'!AL32</f>
        <v>0</v>
      </c>
      <c r="B11" s="593"/>
      <c r="C11" s="593">
        <f>+'2. EVALUACIÓN SEMESTRAL (1)'!AA8</f>
        <v>0</v>
      </c>
      <c r="D11" s="593"/>
      <c r="E11" s="593"/>
      <c r="F11" s="593">
        <f>+'3. EVALUACIÓN SEMESTRAL (2)'!AW32</f>
        <v>0</v>
      </c>
      <c r="G11" s="593"/>
      <c r="H11" s="593"/>
      <c r="I11" s="605">
        <f>+'3. EVALUACIÓN SEMESTRAL (2)'!AG8</f>
        <v>0</v>
      </c>
      <c r="J11" s="605"/>
      <c r="K11" s="593" t="e">
        <f>((A11*C11)+(F11*I11))/M7</f>
        <v>#DIV/0!</v>
      </c>
      <c r="L11" s="593"/>
      <c r="M11" s="596" t="e">
        <f>+K11*80%</f>
        <v>#DIV/0!</v>
      </c>
      <c r="N11" s="596"/>
    </row>
    <row r="12" spans="1:14" s="189" customFormat="1" ht="21" customHeight="1">
      <c r="A12" s="594" t="s">
        <v>518</v>
      </c>
      <c r="B12" s="338"/>
      <c r="C12" s="338"/>
      <c r="D12" s="338"/>
      <c r="E12" s="338"/>
      <c r="F12" s="338"/>
      <c r="G12" s="338"/>
      <c r="H12" s="338"/>
      <c r="I12" s="338"/>
      <c r="J12" s="338"/>
      <c r="K12" s="338"/>
      <c r="L12" s="338"/>
      <c r="M12" s="338"/>
      <c r="N12" s="338"/>
    </row>
    <row r="13" spans="1:14" s="189" customFormat="1" ht="18" customHeight="1">
      <c r="A13" s="589" t="s">
        <v>120</v>
      </c>
      <c r="B13" s="291"/>
      <c r="C13" s="291"/>
      <c r="D13" s="291"/>
      <c r="E13" s="291"/>
      <c r="F13" s="291" t="s">
        <v>121</v>
      </c>
      <c r="G13" s="291"/>
      <c r="H13" s="291"/>
      <c r="I13" s="291"/>
      <c r="J13" s="291"/>
      <c r="K13" s="339" t="s">
        <v>239</v>
      </c>
      <c r="L13" s="339"/>
      <c r="M13" s="339" t="s">
        <v>283</v>
      </c>
      <c r="N13" s="339"/>
    </row>
    <row r="14" spans="1:14" s="189" customFormat="1" ht="27" customHeight="1">
      <c r="A14" s="590" t="s">
        <v>122</v>
      </c>
      <c r="B14" s="591"/>
      <c r="C14" s="291" t="s">
        <v>123</v>
      </c>
      <c r="D14" s="291"/>
      <c r="E14" s="291"/>
      <c r="F14" s="591" t="s">
        <v>122</v>
      </c>
      <c r="G14" s="591"/>
      <c r="H14" s="591"/>
      <c r="I14" s="291" t="s">
        <v>123</v>
      </c>
      <c r="J14" s="291"/>
      <c r="K14" s="339"/>
      <c r="L14" s="339"/>
      <c r="M14" s="339"/>
      <c r="N14" s="339"/>
    </row>
    <row r="15" spans="1:14" s="189" customFormat="1" ht="24" customHeight="1">
      <c r="A15" s="595">
        <f>+'2. EVALUACIÓN SEMESTRAL (1)'!AJ40</f>
        <v>0</v>
      </c>
      <c r="B15" s="593"/>
      <c r="C15" s="593">
        <f>+'2. EVALUACIÓN SEMESTRAL (1)'!AA8</f>
        <v>0</v>
      </c>
      <c r="D15" s="593"/>
      <c r="E15" s="593"/>
      <c r="F15" s="593">
        <f>+'3. EVALUACIÓN SEMESTRAL (2)'!AT40</f>
        <v>0</v>
      </c>
      <c r="G15" s="593"/>
      <c r="H15" s="593"/>
      <c r="I15" s="605">
        <f>+'3. EVALUACIÓN SEMESTRAL (2)'!AG8</f>
        <v>0</v>
      </c>
      <c r="J15" s="605"/>
      <c r="K15" s="593" t="e">
        <f>((A15*C15)+(F15*I15))/M7</f>
        <v>#DIV/0!</v>
      </c>
      <c r="L15" s="593"/>
      <c r="M15" s="596" t="e">
        <f>+(K15*20%)*10</f>
        <v>#DIV/0!</v>
      </c>
      <c r="N15" s="596"/>
    </row>
    <row r="16" spans="1:14" s="189" customFormat="1" ht="24" customHeight="1">
      <c r="A16" s="592" t="s">
        <v>519</v>
      </c>
      <c r="B16" s="287"/>
      <c r="C16" s="287"/>
      <c r="D16" s="287"/>
      <c r="E16" s="287"/>
      <c r="F16" s="606" t="e">
        <f>+$M$15+$M$11</f>
        <v>#DIV/0!</v>
      </c>
      <c r="G16" s="606"/>
      <c r="H16" s="606"/>
      <c r="I16" s="606"/>
      <c r="J16" s="606"/>
      <c r="K16" s="597" t="s">
        <v>240</v>
      </c>
      <c r="L16" s="597"/>
      <c r="M16" s="597"/>
      <c r="N16" s="597"/>
    </row>
    <row r="17" spans="1:14" s="189" customFormat="1" ht="24" customHeight="1">
      <c r="A17" s="592"/>
      <c r="B17" s="287"/>
      <c r="C17" s="287"/>
      <c r="D17" s="287"/>
      <c r="E17" s="287"/>
      <c r="F17" s="606"/>
      <c r="G17" s="606"/>
      <c r="H17" s="606"/>
      <c r="I17" s="606"/>
      <c r="J17" s="606"/>
      <c r="K17" s="597" t="e">
        <f>IF(F16&lt;=69,'lista de selecciones'!A162,IF(F16&lt;90,'lista de selecciones'!A161,IF(F16&gt;=90,'lista de selecciones'!A160)))</f>
        <v>#DIV/0!</v>
      </c>
      <c r="L17" s="597"/>
      <c r="M17" s="597"/>
      <c r="N17" s="597"/>
    </row>
    <row r="18" spans="1:14" s="189" customFormat="1" ht="14.25">
      <c r="A18" s="604" t="s">
        <v>520</v>
      </c>
      <c r="B18" s="319"/>
      <c r="C18" s="319"/>
      <c r="D18" s="319"/>
      <c r="E18" s="319"/>
      <c r="F18" s="319"/>
      <c r="G18" s="319"/>
      <c r="H18" s="319"/>
      <c r="I18" s="319"/>
      <c r="J18" s="319"/>
      <c r="K18" s="319"/>
      <c r="L18" s="319"/>
      <c r="M18" s="319"/>
      <c r="N18" s="319"/>
    </row>
    <row r="19" spans="1:14" s="189" customFormat="1" ht="23.25" customHeight="1">
      <c r="A19" s="600" t="s">
        <v>190</v>
      </c>
      <c r="B19" s="339"/>
      <c r="C19" s="305"/>
      <c r="D19" s="321"/>
      <c r="E19" s="321"/>
      <c r="F19" s="321"/>
      <c r="G19" s="321"/>
      <c r="H19" s="321"/>
      <c r="I19" s="321"/>
      <c r="J19" s="321"/>
      <c r="K19" s="321"/>
      <c r="L19" s="321"/>
      <c r="M19" s="321"/>
      <c r="N19" s="321"/>
    </row>
    <row r="20" spans="1:14" s="189" customFormat="1" ht="15" customHeight="1">
      <c r="A20" s="598" t="s">
        <v>2</v>
      </c>
      <c r="B20" s="599"/>
      <c r="C20" s="291" t="s">
        <v>47</v>
      </c>
      <c r="D20" s="291"/>
      <c r="E20" s="291"/>
      <c r="F20" s="291"/>
      <c r="G20" s="291" t="s">
        <v>48</v>
      </c>
      <c r="H20" s="291"/>
      <c r="I20" s="291"/>
      <c r="J20" s="291"/>
      <c r="K20" s="291"/>
      <c r="L20" s="291" t="s">
        <v>82</v>
      </c>
      <c r="M20" s="291"/>
      <c r="N20" s="291"/>
    </row>
    <row r="21" spans="1:14" s="189" customFormat="1" ht="33" customHeight="1">
      <c r="A21" s="598"/>
      <c r="B21" s="599"/>
      <c r="C21" s="291">
        <f>+'1. CONCERTACIÓN'!J43</f>
        <v>0</v>
      </c>
      <c r="D21" s="291"/>
      <c r="E21" s="291"/>
      <c r="F21" s="291"/>
      <c r="G21" s="291">
        <f>+'1. CONCERTACIÓN'!P43</f>
        <v>0</v>
      </c>
      <c r="H21" s="291"/>
      <c r="I21" s="291"/>
      <c r="J21" s="291"/>
      <c r="K21" s="291"/>
      <c r="L21" s="291">
        <f>+'1. CONCERTACIÓN'!Z43</f>
        <v>0</v>
      </c>
      <c r="M21" s="291"/>
      <c r="N21" s="291"/>
    </row>
    <row r="22" spans="1:14" s="189" customFormat="1" ht="24.75" customHeight="1">
      <c r="A22" s="598" t="s">
        <v>44</v>
      </c>
      <c r="B22" s="599"/>
      <c r="C22" s="607">
        <f>+'1. CONCERTACIÓN'!J44</f>
        <v>0</v>
      </c>
      <c r="D22" s="607"/>
      <c r="E22" s="607"/>
      <c r="F22" s="607"/>
      <c r="G22" s="291">
        <f>+'1. CONCERTACIÓN'!P44</f>
        <v>0</v>
      </c>
      <c r="H22" s="291"/>
      <c r="I22" s="291"/>
      <c r="J22" s="291"/>
      <c r="K22" s="291"/>
      <c r="L22" s="291">
        <f>+'1. CONCERTACIÓN'!Z44</f>
        <v>0</v>
      </c>
      <c r="M22" s="291"/>
      <c r="N22" s="291"/>
    </row>
    <row r="23" spans="1:14" s="189" customFormat="1" ht="24.75" customHeight="1">
      <c r="A23" s="598" t="s">
        <v>4</v>
      </c>
      <c r="B23" s="599"/>
      <c r="C23" s="291">
        <f>+'1. CONCERTACIÓN'!J45</f>
        <v>0</v>
      </c>
      <c r="D23" s="291"/>
      <c r="E23" s="291"/>
      <c r="F23" s="291"/>
      <c r="G23" s="291">
        <f>+'1. CONCERTACIÓN'!P45</f>
        <v>0</v>
      </c>
      <c r="H23" s="291"/>
      <c r="I23" s="291"/>
      <c r="J23" s="291"/>
      <c r="K23" s="291"/>
      <c r="L23" s="291">
        <f>+'1. CONCERTACIÓN'!Z45</f>
        <v>0</v>
      </c>
      <c r="M23" s="291"/>
      <c r="N23" s="291"/>
    </row>
    <row r="24" spans="1:14" s="189" customFormat="1" ht="24" customHeight="1">
      <c r="A24" s="608" t="s">
        <v>3</v>
      </c>
      <c r="B24" s="609"/>
      <c r="C24" s="291">
        <f>+'1. CONCERTACIÓN'!J46</f>
        <v>0</v>
      </c>
      <c r="D24" s="291"/>
      <c r="E24" s="291"/>
      <c r="F24" s="291"/>
      <c r="G24" s="291">
        <f>+'1. CONCERTACIÓN'!P46</f>
        <v>0</v>
      </c>
      <c r="H24" s="291"/>
      <c r="I24" s="291"/>
      <c r="J24" s="291"/>
      <c r="K24" s="291"/>
      <c r="L24" s="291">
        <f>+'1. CONCERTACIÓN'!Z46</f>
        <v>0</v>
      </c>
      <c r="M24" s="291"/>
      <c r="N24" s="291"/>
    </row>
    <row r="25" spans="1:14" s="189" customFormat="1" ht="29.25" customHeight="1">
      <c r="A25" s="598" t="s">
        <v>78</v>
      </c>
      <c r="B25" s="599"/>
      <c r="C25" s="291"/>
      <c r="D25" s="291"/>
      <c r="E25" s="291"/>
      <c r="F25" s="291"/>
      <c r="G25" s="291"/>
      <c r="H25" s="291"/>
      <c r="I25" s="291"/>
      <c r="J25" s="291"/>
      <c r="K25" s="291"/>
      <c r="L25" s="291"/>
      <c r="M25" s="291"/>
      <c r="N25" s="291"/>
    </row>
    <row r="26" spans="1:14" s="189" customFormat="1" ht="15" customHeight="1">
      <c r="A26" s="602" t="s">
        <v>522</v>
      </c>
      <c r="B26" s="603"/>
      <c r="C26" s="603"/>
      <c r="D26" s="603"/>
      <c r="E26" s="603"/>
      <c r="F26" s="603"/>
      <c r="G26" s="603"/>
      <c r="H26" s="603"/>
      <c r="I26" s="603"/>
      <c r="J26" s="603"/>
      <c r="K26" s="603"/>
      <c r="L26" s="603"/>
      <c r="M26" s="603"/>
      <c r="N26" s="604"/>
    </row>
    <row r="27" spans="1:14" s="189" customFormat="1" ht="46.5" customHeight="1">
      <c r="A27" s="601"/>
      <c r="B27" s="601"/>
      <c r="C27" s="601"/>
      <c r="D27" s="601"/>
      <c r="E27" s="601"/>
      <c r="F27" s="601"/>
      <c r="G27" s="601"/>
      <c r="H27" s="601"/>
      <c r="I27" s="601"/>
      <c r="J27" s="601"/>
      <c r="K27" s="601"/>
      <c r="L27" s="601"/>
      <c r="M27" s="601"/>
      <c r="N27" s="601"/>
    </row>
  </sheetData>
  <sheetProtection formatCells="0" formatColumns="0" formatRows="0"/>
  <mergeCells count="75">
    <mergeCell ref="A23:B23"/>
    <mergeCell ref="A24:B24"/>
    <mergeCell ref="C23:F23"/>
    <mergeCell ref="C24:F24"/>
    <mergeCell ref="L24:N24"/>
    <mergeCell ref="G23:K23"/>
    <mergeCell ref="G24:K24"/>
    <mergeCell ref="L23:N23"/>
    <mergeCell ref="A12:N12"/>
    <mergeCell ref="A14:B14"/>
    <mergeCell ref="L22:N22"/>
    <mergeCell ref="F16:J17"/>
    <mergeCell ref="L21:N21"/>
    <mergeCell ref="G22:K22"/>
    <mergeCell ref="C19:N19"/>
    <mergeCell ref="C22:F22"/>
    <mergeCell ref="I15:J15"/>
    <mergeCell ref="A13:E13"/>
    <mergeCell ref="F13:J13"/>
    <mergeCell ref="K13:L14"/>
    <mergeCell ref="M13:N14"/>
    <mergeCell ref="C14:E14"/>
    <mergeCell ref="F14:H14"/>
    <mergeCell ref="A27:N27"/>
    <mergeCell ref="A25:B25"/>
    <mergeCell ref="G25:K25"/>
    <mergeCell ref="L25:N25"/>
    <mergeCell ref="C25:F25"/>
    <mergeCell ref="A26:N26"/>
    <mergeCell ref="A6:N6"/>
    <mergeCell ref="A22:B22"/>
    <mergeCell ref="A19:B19"/>
    <mergeCell ref="K16:N16"/>
    <mergeCell ref="K17:N17"/>
    <mergeCell ref="K15:L15"/>
    <mergeCell ref="M15:N15"/>
    <mergeCell ref="G21:K21"/>
    <mergeCell ref="L20:N20"/>
    <mergeCell ref="A20:B21"/>
    <mergeCell ref="G20:K20"/>
    <mergeCell ref="I11:J11"/>
    <mergeCell ref="C20:F20"/>
    <mergeCell ref="C21:F21"/>
    <mergeCell ref="A18:N18"/>
    <mergeCell ref="A15:B15"/>
    <mergeCell ref="I14:J14"/>
    <mergeCell ref="A16:E17"/>
    <mergeCell ref="K11:L11"/>
    <mergeCell ref="E7:F7"/>
    <mergeCell ref="F9:J9"/>
    <mergeCell ref="F10:H10"/>
    <mergeCell ref="C11:E11"/>
    <mergeCell ref="F11:H11"/>
    <mergeCell ref="K9:L10"/>
    <mergeCell ref="A8:N8"/>
    <mergeCell ref="A11:B11"/>
    <mergeCell ref="M11:N11"/>
    <mergeCell ref="M7:N7"/>
    <mergeCell ref="M9:N10"/>
    <mergeCell ref="C15:E15"/>
    <mergeCell ref="F15:H15"/>
    <mergeCell ref="A9:E9"/>
    <mergeCell ref="A10:B10"/>
    <mergeCell ref="C10:E10"/>
    <mergeCell ref="I10:J10"/>
    <mergeCell ref="A7:C7"/>
    <mergeCell ref="H7:I7"/>
    <mergeCell ref="J7:L7"/>
    <mergeCell ref="A5:N5"/>
    <mergeCell ref="A1:A4"/>
    <mergeCell ref="B1:K4"/>
    <mergeCell ref="L1:N1"/>
    <mergeCell ref="L2:N2"/>
    <mergeCell ref="L3:N3"/>
    <mergeCell ref="L4:N4"/>
  </mergeCells>
  <conditionalFormatting sqref="K17:N17">
    <cfRule type="containsErrors" dxfId="1" priority="4">
      <formula>ISERROR(K17)</formula>
    </cfRule>
  </conditionalFormatting>
  <conditionalFormatting sqref="M7:N7">
    <cfRule type="containsText" dxfId="0" priority="5" operator="containsText" text="0">
      <formula>NOT(ISERROR(SEARCH("0",M7)))</formula>
    </cfRule>
  </conditionalFormatting>
  <dataValidations count="1">
    <dataValidation type="custom" showInputMessage="1" showErrorMessage="1" error="Por favor diligenciar la casilla DESDE" sqref="H7:I7" xr:uid="{00000000-0002-0000-0800-000000000000}">
      <formula1>+$E$7&lt;&gt;""</formula1>
    </dataValidation>
  </dataValidations>
  <printOptions horizontalCentered="1" verticalCentered="1"/>
  <pageMargins left="0.70866141732283472" right="0.70866141732283472" top="0.74803149606299213" bottom="0.74803149606299213" header="0.31496062992125984" footer="0.31496062992125984"/>
  <pageSetup scale="64" fitToHeight="2" orientation="landscape" r:id="rId1"/>
  <headerFooter>
    <oddFooter>&amp;C&amp;"Arial,Normal"&amp;10Si este documento se encuentre impreso no se garantiza su vigencia.</oddFooter>
  </headerFooter>
  <drawing r:id="rId2"/>
  <legacyDrawing r:id="rId3"/>
  <extLst>
    <ext xmlns:x14="http://schemas.microsoft.com/office/spreadsheetml/2009/9/main" uri="{CCE6A557-97BC-4b89-ADB6-D9C93CAAB3DF}">
      <x14:dataValidations xmlns:xm="http://schemas.microsoft.com/office/excel/2006/main" count="2">
        <x14:dataValidation type="custom" showInputMessage="1" showErrorMessage="1" error="Por favor diligenciar la casilla FECHA DE DILIGENCIAMIENTO DE LA HOJA 2.EVALUACIOÍN SEMESTRAL (2)" xr:uid="{00000000-0002-0000-0800-000001000000}">
          <x14:formula1>
            <xm:f>+'3. EVALUACIÓN SEMESTRAL (2)'!$M$44:$AW$44&lt;&gt;""</xm:f>
          </x14:formula1>
          <xm:sqref>C19:N19</xm:sqref>
        </x14:dataValidation>
        <x14:dataValidation type="custom" showInputMessage="1" showErrorMessage="1" error="Por favor diligenciar la casilla de FECHA DE DILIGENCIAMIENTO DE LA HOJA 2. EVALUACION SEMESTRAL (2)" xr:uid="{00000000-0002-0000-0800-000002000000}">
          <x14:formula1>
            <xm:f>+'3. EVALUACIÓN SEMESTRAL (2)'!$M$44:$AW$44&lt;&gt;""</xm:f>
          </x14:formula1>
          <xm:sqref>E7:F7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8"/>
  <sheetViews>
    <sheetView showGridLines="0" view="pageBreakPreview" topLeftCell="A25" zoomScaleNormal="90" zoomScaleSheetLayoutView="100" workbookViewId="0">
      <selection activeCell="A16" sqref="A16:E16"/>
    </sheetView>
  </sheetViews>
  <sheetFormatPr baseColWidth="10" defaultColWidth="11.42578125" defaultRowHeight="15"/>
  <cols>
    <col min="1" max="1" width="11.5703125" style="20" customWidth="1"/>
    <col min="2" max="2" width="13.85546875" style="20" customWidth="1"/>
    <col min="3" max="3" width="13.5703125" style="20" customWidth="1"/>
    <col min="4" max="4" width="11.7109375" style="20" customWidth="1"/>
    <col min="5" max="5" width="13.5703125" style="20" customWidth="1"/>
    <col min="6" max="6" width="8.85546875" style="20" customWidth="1"/>
    <col min="7" max="7" width="8.28515625" style="20" customWidth="1"/>
    <col min="8" max="8" width="5.7109375" style="20" customWidth="1"/>
    <col min="9" max="9" width="11.7109375" style="20" customWidth="1"/>
    <col min="10" max="10" width="12.140625" style="20" customWidth="1"/>
    <col min="11" max="11" width="14.7109375" style="20" customWidth="1"/>
    <col min="12" max="12" width="14.28515625" style="20" customWidth="1"/>
    <col min="13" max="13" width="14" style="20" customWidth="1"/>
    <col min="14" max="15" width="11.42578125" style="16"/>
    <col min="16" max="16" width="0" style="16" hidden="1" customWidth="1"/>
    <col min="17" max="16384" width="11.42578125" style="16"/>
  </cols>
  <sheetData>
    <row r="1" spans="1:16" ht="15" customHeight="1">
      <c r="A1" s="56"/>
      <c r="B1" s="53"/>
      <c r="C1" s="53"/>
      <c r="D1" s="53"/>
      <c r="E1" s="367" t="s">
        <v>13</v>
      </c>
      <c r="F1" s="367"/>
      <c r="G1" s="367"/>
      <c r="H1" s="367"/>
      <c r="I1" s="367"/>
      <c r="J1" s="367"/>
      <c r="K1" s="367"/>
      <c r="L1" s="367"/>
      <c r="M1" s="372"/>
    </row>
    <row r="2" spans="1:16">
      <c r="A2" s="57"/>
      <c r="B2" s="54"/>
      <c r="C2" s="54"/>
      <c r="D2" s="54"/>
      <c r="E2" s="369"/>
      <c r="F2" s="369"/>
      <c r="G2" s="369"/>
      <c r="H2" s="369"/>
      <c r="I2" s="369"/>
      <c r="J2" s="369"/>
      <c r="K2" s="369"/>
      <c r="L2" s="369"/>
      <c r="M2" s="373"/>
      <c r="P2" s="52" t="s">
        <v>116</v>
      </c>
    </row>
    <row r="3" spans="1:16">
      <c r="A3" s="57"/>
      <c r="B3" s="54"/>
      <c r="C3" s="54"/>
      <c r="D3" s="54"/>
      <c r="E3" s="369"/>
      <c r="F3" s="369"/>
      <c r="G3" s="369"/>
      <c r="H3" s="369"/>
      <c r="I3" s="369"/>
      <c r="J3" s="369"/>
      <c r="K3" s="369"/>
      <c r="L3" s="369"/>
      <c r="M3" s="373"/>
      <c r="P3" s="52" t="s">
        <v>117</v>
      </c>
    </row>
    <row r="4" spans="1:16">
      <c r="A4" s="57"/>
      <c r="B4" s="54"/>
      <c r="C4" s="54"/>
      <c r="D4" s="54"/>
      <c r="E4" s="369"/>
      <c r="F4" s="369"/>
      <c r="G4" s="369"/>
      <c r="H4" s="369"/>
      <c r="I4" s="369"/>
      <c r="J4" s="369"/>
      <c r="K4" s="369"/>
      <c r="L4" s="369"/>
      <c r="M4" s="373"/>
      <c r="P4" s="52" t="s">
        <v>118</v>
      </c>
    </row>
    <row r="5" spans="1:16">
      <c r="A5" s="58"/>
      <c r="B5" s="55"/>
      <c r="C5" s="55"/>
      <c r="D5" s="55"/>
      <c r="E5" s="371"/>
      <c r="F5" s="371"/>
      <c r="G5" s="371"/>
      <c r="H5" s="371"/>
      <c r="I5" s="371"/>
      <c r="J5" s="371"/>
      <c r="K5" s="371"/>
      <c r="L5" s="371"/>
      <c r="M5" s="374"/>
    </row>
    <row r="6" spans="1:16">
      <c r="A6" s="655" t="s">
        <v>132</v>
      </c>
      <c r="B6" s="656"/>
      <c r="C6" s="656"/>
      <c r="D6" s="656"/>
      <c r="E6" s="656"/>
      <c r="F6" s="656"/>
      <c r="G6" s="656"/>
      <c r="H6" s="656"/>
      <c r="I6" s="656"/>
      <c r="J6" s="656"/>
      <c r="K6" s="656"/>
      <c r="L6" s="656"/>
      <c r="M6" s="657"/>
    </row>
    <row r="7" spans="1:16">
      <c r="A7" s="562" t="s">
        <v>74</v>
      </c>
      <c r="B7" s="563"/>
      <c r="C7" s="563"/>
      <c r="D7" s="563"/>
      <c r="E7" s="563"/>
      <c r="F7" s="563"/>
      <c r="G7" s="563"/>
      <c r="H7" s="563"/>
      <c r="I7" s="563"/>
      <c r="J7" s="563"/>
      <c r="K7" s="563"/>
      <c r="L7" s="563"/>
      <c r="M7" s="628"/>
    </row>
    <row r="8" spans="1:16" ht="21" customHeight="1">
      <c r="A8" s="344" t="s">
        <v>112</v>
      </c>
      <c r="B8" s="344"/>
      <c r="C8" s="618" t="str">
        <f>+'2. EVALUACIÓN SEMESTRAL (1)'!J9</f>
        <v>PRIMERA_EVALUACION_PARCIAL_SEMESTRAL</v>
      </c>
      <c r="D8" s="619"/>
      <c r="E8" s="619"/>
      <c r="F8" s="619"/>
      <c r="G8" s="619"/>
      <c r="H8" s="344" t="s">
        <v>0</v>
      </c>
      <c r="I8" s="344"/>
      <c r="J8" s="36" t="s">
        <v>1</v>
      </c>
      <c r="K8" s="59" t="s">
        <v>75</v>
      </c>
      <c r="L8" s="344" t="s">
        <v>77</v>
      </c>
      <c r="M8" s="344"/>
    </row>
    <row r="9" spans="1:16" s="17" customFormat="1" ht="17.100000000000001" customHeight="1">
      <c r="A9" s="344"/>
      <c r="B9" s="344"/>
      <c r="C9" s="620"/>
      <c r="D9" s="621"/>
      <c r="E9" s="621"/>
      <c r="F9" s="621"/>
      <c r="G9" s="621"/>
      <c r="H9" s="622"/>
      <c r="I9" s="623"/>
      <c r="J9" s="111"/>
      <c r="K9" s="112">
        <f>IF((J9-H9+1)=1,0,J9-H9+1)</f>
        <v>0</v>
      </c>
      <c r="L9" s="344"/>
      <c r="M9" s="344"/>
    </row>
    <row r="10" spans="1:16" ht="24" customHeight="1">
      <c r="A10" s="614" t="s">
        <v>113</v>
      </c>
      <c r="B10" s="615"/>
      <c r="C10" s="615"/>
      <c r="D10" s="615"/>
      <c r="E10" s="616"/>
      <c r="F10" s="624"/>
      <c r="G10" s="624"/>
      <c r="H10" s="427">
        <f>IF($C$8="PERIODO DE PRUEBA",F10*85%,IF($C$8="EXTRAORDINARIA",F10*85%,F10*80%))</f>
        <v>0</v>
      </c>
      <c r="I10" s="427"/>
      <c r="J10" s="427">
        <f>+H10</f>
        <v>0</v>
      </c>
      <c r="K10" s="427"/>
      <c r="L10" s="617">
        <f>+J10+J11+J12</f>
        <v>0</v>
      </c>
      <c r="M10" s="617"/>
    </row>
    <row r="11" spans="1:16" ht="24" customHeight="1">
      <c r="A11" s="614" t="s">
        <v>114</v>
      </c>
      <c r="B11" s="615"/>
      <c r="C11" s="615"/>
      <c r="D11" s="615"/>
      <c r="E11" s="616"/>
      <c r="F11" s="624"/>
      <c r="G11" s="624"/>
      <c r="H11" s="427">
        <f>IF($C$8="PERIODO DE PRUEBA",F11*15%,IF($C$8="EXTRAORDINARIA",F11*15%,F11*10%))</f>
        <v>0</v>
      </c>
      <c r="I11" s="427"/>
      <c r="J11" s="427">
        <f>+H11</f>
        <v>0</v>
      </c>
      <c r="K11" s="427"/>
      <c r="L11" s="617"/>
      <c r="M11" s="617"/>
    </row>
    <row r="12" spans="1:16" ht="24" customHeight="1">
      <c r="A12" s="614" t="s">
        <v>115</v>
      </c>
      <c r="B12" s="615"/>
      <c r="C12" s="615"/>
      <c r="D12" s="615"/>
      <c r="E12" s="616"/>
      <c r="F12" s="624"/>
      <c r="G12" s="624"/>
      <c r="H12" s="427">
        <f>IF($C$8="PERIODO DE PRUEBA",F12*0%,IF($C$8="EXTRAORDINARIA",F12*0%,F12*10%))</f>
        <v>0</v>
      </c>
      <c r="I12" s="427"/>
      <c r="J12" s="427">
        <f>+H12</f>
        <v>0</v>
      </c>
      <c r="K12" s="427"/>
      <c r="L12" s="617"/>
      <c r="M12" s="617"/>
    </row>
    <row r="13" spans="1:16" ht="21" customHeight="1">
      <c r="A13" s="344" t="s">
        <v>112</v>
      </c>
      <c r="B13" s="344"/>
      <c r="C13" s="618"/>
      <c r="D13" s="619"/>
      <c r="E13" s="619"/>
      <c r="F13" s="619"/>
      <c r="G13" s="619"/>
      <c r="H13" s="344" t="s">
        <v>0</v>
      </c>
      <c r="I13" s="344"/>
      <c r="J13" s="36" t="s">
        <v>1</v>
      </c>
      <c r="K13" s="59" t="s">
        <v>75</v>
      </c>
      <c r="L13" s="344" t="s">
        <v>77</v>
      </c>
      <c r="M13" s="344"/>
    </row>
    <row r="14" spans="1:16" s="17" customFormat="1" ht="17.100000000000001" customHeight="1">
      <c r="A14" s="344"/>
      <c r="B14" s="344"/>
      <c r="C14" s="620"/>
      <c r="D14" s="621"/>
      <c r="E14" s="621"/>
      <c r="F14" s="621"/>
      <c r="G14" s="621"/>
      <c r="H14" s="625"/>
      <c r="I14" s="626"/>
      <c r="J14" s="18"/>
      <c r="K14" s="19">
        <f>IF((J14-I14+1)=1,0,J14-I14+1)</f>
        <v>0</v>
      </c>
      <c r="L14" s="344"/>
      <c r="M14" s="344"/>
    </row>
    <row r="15" spans="1:16" ht="24" customHeight="1">
      <c r="A15" s="614" t="s">
        <v>113</v>
      </c>
      <c r="B15" s="615"/>
      <c r="C15" s="615"/>
      <c r="D15" s="615"/>
      <c r="E15" s="616"/>
      <c r="F15" s="427"/>
      <c r="G15" s="427"/>
      <c r="H15" s="427">
        <f>IF($C$8="PERIODO DE PRUEBA",F15*85%,IF($C$8="EXTRAORDINARIA",F15*85%,F15*80%))</f>
        <v>0</v>
      </c>
      <c r="I15" s="427"/>
      <c r="J15" s="427">
        <f>+H15</f>
        <v>0</v>
      </c>
      <c r="K15" s="427"/>
      <c r="L15" s="617">
        <f>+J15+J16+J17</f>
        <v>0</v>
      </c>
      <c r="M15" s="617"/>
    </row>
    <row r="16" spans="1:16" ht="24" customHeight="1">
      <c r="A16" s="614" t="s">
        <v>114</v>
      </c>
      <c r="B16" s="615"/>
      <c r="C16" s="615"/>
      <c r="D16" s="615"/>
      <c r="E16" s="616"/>
      <c r="F16" s="427"/>
      <c r="G16" s="427"/>
      <c r="H16" s="427">
        <f>IF($C$8="PERIODO DE PRUEBA",F16*15%,IF($C$8="EXTRAORDINARIA",F16*15%,F16*10%))</f>
        <v>0</v>
      </c>
      <c r="I16" s="427"/>
      <c r="J16" s="427">
        <f>+H16</f>
        <v>0</v>
      </c>
      <c r="K16" s="427"/>
      <c r="L16" s="617"/>
      <c r="M16" s="617"/>
    </row>
    <row r="17" spans="1:13" ht="24" customHeight="1">
      <c r="A17" s="614" t="s">
        <v>115</v>
      </c>
      <c r="B17" s="615"/>
      <c r="C17" s="615"/>
      <c r="D17" s="615"/>
      <c r="E17" s="616"/>
      <c r="F17" s="427"/>
      <c r="G17" s="427"/>
      <c r="H17" s="427">
        <f>IF($C$8="PERIODO DE PRUEBA",F17*0%,IF($C$8="EXTRAORDINARIA",F17*0%,F17*10%))</f>
        <v>0</v>
      </c>
      <c r="I17" s="427"/>
      <c r="J17" s="427">
        <f>+H17</f>
        <v>0</v>
      </c>
      <c r="K17" s="427"/>
      <c r="L17" s="617"/>
      <c r="M17" s="617"/>
    </row>
    <row r="18" spans="1:13" ht="21" customHeight="1">
      <c r="A18" s="344" t="s">
        <v>112</v>
      </c>
      <c r="B18" s="344"/>
      <c r="C18" s="618"/>
      <c r="D18" s="619"/>
      <c r="E18" s="619"/>
      <c r="F18" s="619"/>
      <c r="G18" s="619"/>
      <c r="H18" s="344" t="s">
        <v>0</v>
      </c>
      <c r="I18" s="344"/>
      <c r="J18" s="36" t="s">
        <v>1</v>
      </c>
      <c r="K18" s="59" t="s">
        <v>75</v>
      </c>
      <c r="L18" s="344" t="s">
        <v>77</v>
      </c>
      <c r="M18" s="344"/>
    </row>
    <row r="19" spans="1:13" s="17" customFormat="1" ht="17.100000000000001" customHeight="1">
      <c r="A19" s="344"/>
      <c r="B19" s="344"/>
      <c r="C19" s="620"/>
      <c r="D19" s="621"/>
      <c r="E19" s="621"/>
      <c r="F19" s="621"/>
      <c r="G19" s="621"/>
      <c r="H19" s="625"/>
      <c r="I19" s="626"/>
      <c r="J19" s="18"/>
      <c r="K19" s="19">
        <f>IF((J19-I19+1)=1,0,J19-I19+1)</f>
        <v>0</v>
      </c>
      <c r="L19" s="344"/>
      <c r="M19" s="344"/>
    </row>
    <row r="20" spans="1:13" ht="24" customHeight="1">
      <c r="A20" s="614" t="s">
        <v>113</v>
      </c>
      <c r="B20" s="615"/>
      <c r="C20" s="615"/>
      <c r="D20" s="615"/>
      <c r="E20" s="616"/>
      <c r="F20" s="427"/>
      <c r="G20" s="427"/>
      <c r="H20" s="427">
        <f>IF($C$8="PERIODO DE PRUEBA",F20*85%,IF($C$8="EXTRAORDINARIA",F20*85%,F20*80%))</f>
        <v>0</v>
      </c>
      <c r="I20" s="427"/>
      <c r="J20" s="427">
        <f>+H20</f>
        <v>0</v>
      </c>
      <c r="K20" s="427"/>
      <c r="L20" s="617">
        <f>+J20+J21+J22</f>
        <v>0</v>
      </c>
      <c r="M20" s="617"/>
    </row>
    <row r="21" spans="1:13" ht="24" customHeight="1">
      <c r="A21" s="614" t="s">
        <v>114</v>
      </c>
      <c r="B21" s="615"/>
      <c r="C21" s="615"/>
      <c r="D21" s="615"/>
      <c r="E21" s="616"/>
      <c r="F21" s="427"/>
      <c r="G21" s="427"/>
      <c r="H21" s="427">
        <f>IF($C$8="PERIODO DE PRUEBA",F21*15%,IF($C$8="EXTRAORDINARIA",F21*15%,F21*10%))</f>
        <v>0</v>
      </c>
      <c r="I21" s="427"/>
      <c r="J21" s="427">
        <f>+H21</f>
        <v>0</v>
      </c>
      <c r="K21" s="427"/>
      <c r="L21" s="617"/>
      <c r="M21" s="617"/>
    </row>
    <row r="22" spans="1:13" ht="24" customHeight="1">
      <c r="A22" s="614" t="s">
        <v>115</v>
      </c>
      <c r="B22" s="615"/>
      <c r="C22" s="615"/>
      <c r="D22" s="615"/>
      <c r="E22" s="616"/>
      <c r="F22" s="427"/>
      <c r="G22" s="427"/>
      <c r="H22" s="427">
        <f>IF($C$8="PERIODO DE PRUEBA",F22*0%,IF($C$8="EXTRAORDINARIA",F22*0%,F22*10%))</f>
        <v>0</v>
      </c>
      <c r="I22" s="427"/>
      <c r="J22" s="427">
        <f>+H22</f>
        <v>0</v>
      </c>
      <c r="K22" s="427"/>
      <c r="L22" s="617"/>
      <c r="M22" s="617"/>
    </row>
    <row r="23" spans="1:13" ht="24" customHeight="1">
      <c r="A23" s="51"/>
      <c r="B23" s="50"/>
      <c r="C23" s="50"/>
      <c r="D23" s="344" t="s">
        <v>125</v>
      </c>
      <c r="E23" s="344"/>
      <c r="F23" s="344"/>
      <c r="G23" s="344"/>
      <c r="H23" s="610">
        <f>+K9+K14+K19</f>
        <v>0</v>
      </c>
      <c r="I23" s="611"/>
      <c r="J23" s="356" t="s">
        <v>126</v>
      </c>
      <c r="K23" s="356"/>
      <c r="L23" s="612" t="e">
        <f>((L10*K9)+(L15*K14)+(L20*K19))/H23</f>
        <v>#DIV/0!</v>
      </c>
      <c r="M23" s="613"/>
    </row>
    <row r="24" spans="1:13" ht="15.75">
      <c r="A24" s="562" t="s">
        <v>119</v>
      </c>
      <c r="B24" s="642"/>
      <c r="C24" s="642"/>
      <c r="D24" s="642"/>
      <c r="E24" s="642"/>
      <c r="F24" s="642"/>
      <c r="G24" s="642"/>
      <c r="H24" s="642"/>
      <c r="I24" s="642"/>
      <c r="J24" s="642"/>
      <c r="K24" s="642"/>
      <c r="L24" s="642"/>
      <c r="M24" s="643"/>
    </row>
    <row r="25" spans="1:13" ht="21" customHeight="1">
      <c r="A25" s="344" t="s">
        <v>112</v>
      </c>
      <c r="B25" s="344"/>
      <c r="C25" s="618"/>
      <c r="D25" s="619"/>
      <c r="E25" s="619"/>
      <c r="F25" s="619"/>
      <c r="G25" s="619"/>
      <c r="H25" s="344" t="s">
        <v>0</v>
      </c>
      <c r="I25" s="344"/>
      <c r="J25" s="36" t="s">
        <v>1</v>
      </c>
      <c r="K25" s="59" t="s">
        <v>75</v>
      </c>
      <c r="L25" s="344" t="s">
        <v>77</v>
      </c>
      <c r="M25" s="344"/>
    </row>
    <row r="26" spans="1:13" s="17" customFormat="1" ht="17.100000000000001" customHeight="1">
      <c r="A26" s="344"/>
      <c r="B26" s="344"/>
      <c r="C26" s="620"/>
      <c r="D26" s="621"/>
      <c r="E26" s="621"/>
      <c r="F26" s="621"/>
      <c r="G26" s="621"/>
      <c r="H26" s="644"/>
      <c r="I26" s="427"/>
      <c r="J26" s="18"/>
      <c r="K26" s="19">
        <f>IF((J26-H26+1)=1,0,J26-H26+1)</f>
        <v>0</v>
      </c>
      <c r="L26" s="344"/>
      <c r="M26" s="344"/>
    </row>
    <row r="27" spans="1:13" ht="24" customHeight="1">
      <c r="A27" s="614" t="s">
        <v>113</v>
      </c>
      <c r="B27" s="615"/>
      <c r="C27" s="615"/>
      <c r="D27" s="615"/>
      <c r="E27" s="616"/>
      <c r="F27" s="427"/>
      <c r="G27" s="427"/>
      <c r="H27" s="427">
        <f>IF($C$8="PERIODO DE PRUEBA",F27*85%,IF($C$8="EXTRAORDINARIA",F27*85%,F27*80%))</f>
        <v>0</v>
      </c>
      <c r="I27" s="427"/>
      <c r="J27" s="427">
        <f>+H27</f>
        <v>0</v>
      </c>
      <c r="K27" s="427"/>
      <c r="L27" s="617">
        <f>+J27+J28+J29</f>
        <v>0</v>
      </c>
      <c r="M27" s="617"/>
    </row>
    <row r="28" spans="1:13" ht="24" customHeight="1">
      <c r="A28" s="614" t="s">
        <v>114</v>
      </c>
      <c r="B28" s="615"/>
      <c r="C28" s="615"/>
      <c r="D28" s="615"/>
      <c r="E28" s="616"/>
      <c r="F28" s="427"/>
      <c r="G28" s="427"/>
      <c r="H28" s="427">
        <f>IF($C$8="PERIODO DE PRUEBA",F28*15%,IF($C$8="EXTRAORDINARIA",F28*15%,F28*10%))</f>
        <v>0</v>
      </c>
      <c r="I28" s="427"/>
      <c r="J28" s="427">
        <f>+H28</f>
        <v>0</v>
      </c>
      <c r="K28" s="427"/>
      <c r="L28" s="617"/>
      <c r="M28" s="617"/>
    </row>
    <row r="29" spans="1:13" ht="24" customHeight="1">
      <c r="A29" s="614" t="s">
        <v>115</v>
      </c>
      <c r="B29" s="615"/>
      <c r="C29" s="615"/>
      <c r="D29" s="615"/>
      <c r="E29" s="616"/>
      <c r="F29" s="427"/>
      <c r="G29" s="427"/>
      <c r="H29" s="427">
        <f>IF($C$8="PERIODO DE PRUEBA",F29*0%,IF($C$8="EXTRAORDINARIA",F29*0%,F29*10%))</f>
        <v>0</v>
      </c>
      <c r="I29" s="427"/>
      <c r="J29" s="427">
        <f>+H29</f>
        <v>0</v>
      </c>
      <c r="K29" s="427"/>
      <c r="L29" s="617"/>
      <c r="M29" s="617"/>
    </row>
    <row r="30" spans="1:13" ht="21" customHeight="1">
      <c r="A30" s="344" t="s">
        <v>112</v>
      </c>
      <c r="B30" s="344"/>
      <c r="C30" s="618"/>
      <c r="D30" s="619"/>
      <c r="E30" s="619"/>
      <c r="F30" s="619"/>
      <c r="G30" s="619"/>
      <c r="H30" s="344" t="s">
        <v>0</v>
      </c>
      <c r="I30" s="344"/>
      <c r="J30" s="36" t="s">
        <v>1</v>
      </c>
      <c r="K30" s="59" t="s">
        <v>75</v>
      </c>
      <c r="L30" s="344" t="s">
        <v>77</v>
      </c>
      <c r="M30" s="344"/>
    </row>
    <row r="31" spans="1:13" s="17" customFormat="1" ht="17.100000000000001" customHeight="1">
      <c r="A31" s="344"/>
      <c r="B31" s="344"/>
      <c r="C31" s="620"/>
      <c r="D31" s="621"/>
      <c r="E31" s="621"/>
      <c r="F31" s="621"/>
      <c r="G31" s="621"/>
      <c r="H31" s="427"/>
      <c r="I31" s="427"/>
      <c r="J31" s="18"/>
      <c r="K31" s="19">
        <f>IF((J31-I31+1)=1,0,J31-I31+1)</f>
        <v>0</v>
      </c>
      <c r="L31" s="344"/>
      <c r="M31" s="344"/>
    </row>
    <row r="32" spans="1:13" ht="24" customHeight="1">
      <c r="A32" s="614" t="s">
        <v>113</v>
      </c>
      <c r="B32" s="615"/>
      <c r="C32" s="615"/>
      <c r="D32" s="615"/>
      <c r="E32" s="616"/>
      <c r="F32" s="427"/>
      <c r="G32" s="427"/>
      <c r="H32" s="427">
        <f>IF($C$8="PERIODO DE PRUEBA",F32*85%,IF($C$8="EXTRAORDINARIA",F32*85%,F32*80%))</f>
        <v>0</v>
      </c>
      <c r="I32" s="427"/>
      <c r="J32" s="427">
        <f>+H32</f>
        <v>0</v>
      </c>
      <c r="K32" s="427"/>
      <c r="L32" s="617">
        <f>+J32+J33+J34</f>
        <v>0</v>
      </c>
      <c r="M32" s="617"/>
    </row>
    <row r="33" spans="1:16" ht="24" customHeight="1">
      <c r="A33" s="614" t="s">
        <v>114</v>
      </c>
      <c r="B33" s="615"/>
      <c r="C33" s="615"/>
      <c r="D33" s="615"/>
      <c r="E33" s="616"/>
      <c r="F33" s="427"/>
      <c r="G33" s="427"/>
      <c r="H33" s="427">
        <f>IF($C$8="PERIODO DE PRUEBA",F33*15%,IF($C$8="EXTRAORDINARIA",F33*15%,F33*10%))</f>
        <v>0</v>
      </c>
      <c r="I33" s="427"/>
      <c r="J33" s="427">
        <f>+H33</f>
        <v>0</v>
      </c>
      <c r="K33" s="427"/>
      <c r="L33" s="617"/>
      <c r="M33" s="617"/>
    </row>
    <row r="34" spans="1:16" ht="24" customHeight="1">
      <c r="A34" s="614" t="s">
        <v>115</v>
      </c>
      <c r="B34" s="615"/>
      <c r="C34" s="615"/>
      <c r="D34" s="615"/>
      <c r="E34" s="616"/>
      <c r="F34" s="427"/>
      <c r="G34" s="427"/>
      <c r="H34" s="427">
        <f>IF($C$8="PERIODO DE PRUEBA",F34*0%,IF($C$8="EXTRAORDINARIA",F34*0%,F34*10%))</f>
        <v>0</v>
      </c>
      <c r="I34" s="427"/>
      <c r="J34" s="427">
        <f>+H34</f>
        <v>0</v>
      </c>
      <c r="K34" s="427"/>
      <c r="L34" s="617"/>
      <c r="M34" s="617"/>
    </row>
    <row r="35" spans="1:16" ht="21" customHeight="1">
      <c r="A35" s="344" t="s">
        <v>112</v>
      </c>
      <c r="B35" s="344"/>
      <c r="C35" s="618"/>
      <c r="D35" s="619"/>
      <c r="E35" s="619"/>
      <c r="F35" s="619"/>
      <c r="G35" s="619"/>
      <c r="H35" s="344" t="s">
        <v>0</v>
      </c>
      <c r="I35" s="344"/>
      <c r="J35" s="36" t="s">
        <v>1</v>
      </c>
      <c r="K35" s="59" t="s">
        <v>75</v>
      </c>
      <c r="L35" s="344" t="s">
        <v>77</v>
      </c>
      <c r="M35" s="344"/>
    </row>
    <row r="36" spans="1:16" s="17" customFormat="1" ht="17.100000000000001" customHeight="1">
      <c r="A36" s="344"/>
      <c r="B36" s="344"/>
      <c r="C36" s="620"/>
      <c r="D36" s="621"/>
      <c r="E36" s="621"/>
      <c r="F36" s="621"/>
      <c r="G36" s="621"/>
      <c r="H36" s="427"/>
      <c r="I36" s="427"/>
      <c r="J36" s="18"/>
      <c r="K36" s="19">
        <f>IF((J36-I36+1)=1,0,J36-I36+1)</f>
        <v>0</v>
      </c>
      <c r="L36" s="344"/>
      <c r="M36" s="344"/>
    </row>
    <row r="37" spans="1:16" ht="24" customHeight="1">
      <c r="A37" s="614" t="s">
        <v>113</v>
      </c>
      <c r="B37" s="615"/>
      <c r="C37" s="615"/>
      <c r="D37" s="615"/>
      <c r="E37" s="616"/>
      <c r="F37" s="427"/>
      <c r="G37" s="427"/>
      <c r="H37" s="427">
        <f>IF($C$8="PERIODO DE PRUEBA",F37*85%,IF($C$8="EXTRAORDINARIA",F37*85%,F37*80%))</f>
        <v>0</v>
      </c>
      <c r="I37" s="427"/>
      <c r="J37" s="427">
        <f>+H37</f>
        <v>0</v>
      </c>
      <c r="K37" s="427"/>
      <c r="L37" s="617">
        <f>+J37+J38+J39</f>
        <v>0</v>
      </c>
      <c r="M37" s="617"/>
    </row>
    <row r="38" spans="1:16" ht="24" customHeight="1">
      <c r="A38" s="614" t="s">
        <v>114</v>
      </c>
      <c r="B38" s="615"/>
      <c r="C38" s="615"/>
      <c r="D38" s="615"/>
      <c r="E38" s="616"/>
      <c r="F38" s="427"/>
      <c r="G38" s="427"/>
      <c r="H38" s="427">
        <f>IF($C$8="PERIODO DE PRUEBA",F38*15%,IF($C$8="EXTRAORDINARIA",F38*15%,F38*10%))</f>
        <v>0</v>
      </c>
      <c r="I38" s="427"/>
      <c r="J38" s="427">
        <f>+H38</f>
        <v>0</v>
      </c>
      <c r="K38" s="427"/>
      <c r="L38" s="617"/>
      <c r="M38" s="617"/>
    </row>
    <row r="39" spans="1:16" ht="24" customHeight="1">
      <c r="A39" s="614" t="s">
        <v>115</v>
      </c>
      <c r="B39" s="615"/>
      <c r="C39" s="615"/>
      <c r="D39" s="615"/>
      <c r="E39" s="616"/>
      <c r="F39" s="427"/>
      <c r="G39" s="427"/>
      <c r="H39" s="427">
        <f>IF($C$8="PERIODO DE PRUEBA",F39*0%,IF($C$8="EXTRAORDINARIA",F39*0%,F39*10%))</f>
        <v>0</v>
      </c>
      <c r="I39" s="427"/>
      <c r="J39" s="427">
        <f>+H39</f>
        <v>0</v>
      </c>
      <c r="K39" s="427"/>
      <c r="L39" s="617"/>
      <c r="M39" s="617"/>
    </row>
    <row r="40" spans="1:16" ht="24" customHeight="1">
      <c r="A40" s="51"/>
      <c r="B40" s="50"/>
      <c r="C40" s="50"/>
      <c r="D40" s="344" t="s">
        <v>125</v>
      </c>
      <c r="E40" s="344"/>
      <c r="F40" s="344"/>
      <c r="G40" s="344"/>
      <c r="H40" s="610">
        <f>+K26+K31+K36</f>
        <v>0</v>
      </c>
      <c r="I40" s="611"/>
      <c r="J40" s="356" t="s">
        <v>126</v>
      </c>
      <c r="K40" s="356"/>
      <c r="L40" s="612" t="e">
        <f>((L27*K26)+(L32*K31)+(L37*K36))/H40</f>
        <v>#DIV/0!</v>
      </c>
      <c r="M40" s="613"/>
    </row>
    <row r="41" spans="1:16" ht="15" customHeight="1">
      <c r="A41" s="360" t="s">
        <v>79</v>
      </c>
      <c r="B41" s="640"/>
      <c r="C41" s="652" t="s">
        <v>47</v>
      </c>
      <c r="D41" s="653"/>
      <c r="E41" s="654"/>
      <c r="F41" s="652" t="s">
        <v>48</v>
      </c>
      <c r="G41" s="653"/>
      <c r="H41" s="653"/>
      <c r="I41" s="653"/>
      <c r="J41" s="654"/>
      <c r="K41" s="355" t="s">
        <v>82</v>
      </c>
      <c r="L41" s="356"/>
      <c r="M41" s="364"/>
    </row>
    <row r="42" spans="1:16" ht="22.5" customHeight="1">
      <c r="A42" s="362"/>
      <c r="B42" s="641"/>
      <c r="C42" s="428">
        <f>'2. EVALUACIÓN SEMESTRAL (1)'!M46</f>
        <v>0</v>
      </c>
      <c r="D42" s="610"/>
      <c r="E42" s="611"/>
      <c r="F42" s="610"/>
      <c r="G42" s="610"/>
      <c r="H42" s="610"/>
      <c r="I42" s="610"/>
      <c r="J42" s="611"/>
      <c r="K42" s="428">
        <f>'2. EVALUACIÓN SEMESTRAL (1)'!AG46</f>
        <v>0</v>
      </c>
      <c r="L42" s="610"/>
      <c r="M42" s="651"/>
      <c r="P42" s="51" t="s">
        <v>76</v>
      </c>
    </row>
    <row r="43" spans="1:16" ht="24" customHeight="1">
      <c r="A43" s="649" t="s">
        <v>80</v>
      </c>
      <c r="B43" s="650"/>
      <c r="C43" s="428">
        <f>'2. EVALUACIÓN SEMESTRAL (1)'!M47</f>
        <v>0</v>
      </c>
      <c r="D43" s="610"/>
      <c r="E43" s="611"/>
      <c r="F43" s="610"/>
      <c r="G43" s="610"/>
      <c r="H43" s="610"/>
      <c r="I43" s="610"/>
      <c r="J43" s="611"/>
      <c r="K43" s="428">
        <f>'2. EVALUACIÓN SEMESTRAL (1)'!AG47</f>
        <v>0</v>
      </c>
      <c r="L43" s="610"/>
      <c r="M43" s="651"/>
    </row>
    <row r="44" spans="1:16" ht="29.25" customHeight="1">
      <c r="A44" s="638" t="s">
        <v>78</v>
      </c>
      <c r="B44" s="639"/>
      <c r="C44" s="645"/>
      <c r="D44" s="646"/>
      <c r="E44" s="647"/>
      <c r="F44" s="646"/>
      <c r="G44" s="646"/>
      <c r="H44" s="646"/>
      <c r="I44" s="646"/>
      <c r="J44" s="647"/>
      <c r="K44" s="645"/>
      <c r="L44" s="646"/>
      <c r="M44" s="648"/>
    </row>
    <row r="45" spans="1:16" ht="15" customHeight="1">
      <c r="A45" s="562" t="s">
        <v>83</v>
      </c>
      <c r="B45" s="563"/>
      <c r="C45" s="563"/>
      <c r="D45" s="563"/>
      <c r="E45" s="627"/>
      <c r="F45" s="563"/>
      <c r="G45" s="563"/>
      <c r="H45" s="563"/>
      <c r="I45" s="563"/>
      <c r="J45" s="563"/>
      <c r="K45" s="563"/>
      <c r="L45" s="563"/>
      <c r="M45" s="628"/>
    </row>
    <row r="46" spans="1:16">
      <c r="A46" s="629"/>
      <c r="B46" s="630"/>
      <c r="C46" s="630"/>
      <c r="D46" s="630"/>
      <c r="E46" s="630"/>
      <c r="F46" s="630"/>
      <c r="G46" s="630"/>
      <c r="H46" s="630"/>
      <c r="I46" s="630"/>
      <c r="J46" s="630"/>
      <c r="K46" s="630"/>
      <c r="L46" s="630"/>
      <c r="M46" s="631"/>
    </row>
    <row r="47" spans="1:16">
      <c r="A47" s="632"/>
      <c r="B47" s="633"/>
      <c r="C47" s="633"/>
      <c r="D47" s="633"/>
      <c r="E47" s="633"/>
      <c r="F47" s="633"/>
      <c r="G47" s="633"/>
      <c r="H47" s="633"/>
      <c r="I47" s="633"/>
      <c r="J47" s="633"/>
      <c r="K47" s="633"/>
      <c r="L47" s="633"/>
      <c r="M47" s="634"/>
    </row>
    <row r="48" spans="1:16" ht="15.75" thickBot="1">
      <c r="A48" s="635"/>
      <c r="B48" s="636"/>
      <c r="C48" s="636"/>
      <c r="D48" s="636"/>
      <c r="E48" s="636"/>
      <c r="F48" s="636"/>
      <c r="G48" s="636"/>
      <c r="H48" s="636"/>
      <c r="I48" s="636"/>
      <c r="J48" s="636"/>
      <c r="K48" s="636"/>
      <c r="L48" s="636"/>
      <c r="M48" s="637"/>
    </row>
  </sheetData>
  <sheetProtection formatCells="0" formatColumns="0" formatRows="0"/>
  <mergeCells count="137">
    <mergeCell ref="F41:J41"/>
    <mergeCell ref="A6:M6"/>
    <mergeCell ref="A7:M7"/>
    <mergeCell ref="A30:B31"/>
    <mergeCell ref="C30:G31"/>
    <mergeCell ref="H30:I30"/>
    <mergeCell ref="L30:M31"/>
    <mergeCell ref="H31:I31"/>
    <mergeCell ref="A32:E32"/>
    <mergeCell ref="F32:G32"/>
    <mergeCell ref="F21:G21"/>
    <mergeCell ref="H21:I21"/>
    <mergeCell ref="J21:K21"/>
    <mergeCell ref="A22:E22"/>
    <mergeCell ref="F22:G22"/>
    <mergeCell ref="H22:I22"/>
    <mergeCell ref="J22:K22"/>
    <mergeCell ref="J16:K16"/>
    <mergeCell ref="A17:E17"/>
    <mergeCell ref="F17:G17"/>
    <mergeCell ref="H17:I17"/>
    <mergeCell ref="J17:K17"/>
    <mergeCell ref="L13:M14"/>
    <mergeCell ref="A15:E15"/>
    <mergeCell ref="E1:M5"/>
    <mergeCell ref="A28:E28"/>
    <mergeCell ref="F28:G28"/>
    <mergeCell ref="H28:I28"/>
    <mergeCell ref="J28:K28"/>
    <mergeCell ref="A29:E29"/>
    <mergeCell ref="F29:G29"/>
    <mergeCell ref="H29:I29"/>
    <mergeCell ref="J29:K29"/>
    <mergeCell ref="D23:G23"/>
    <mergeCell ref="A18:B19"/>
    <mergeCell ref="C18:G19"/>
    <mergeCell ref="H18:I18"/>
    <mergeCell ref="L18:M19"/>
    <mergeCell ref="H19:I19"/>
    <mergeCell ref="A20:E20"/>
    <mergeCell ref="F20:G20"/>
    <mergeCell ref="H20:I20"/>
    <mergeCell ref="J20:K20"/>
    <mergeCell ref="L20:M22"/>
    <mergeCell ref="H27:I27"/>
    <mergeCell ref="J27:K27"/>
    <mergeCell ref="L27:M29"/>
    <mergeCell ref="A21:E21"/>
    <mergeCell ref="A45:M45"/>
    <mergeCell ref="A46:M48"/>
    <mergeCell ref="A44:B44"/>
    <mergeCell ref="A41:B42"/>
    <mergeCell ref="A24:M24"/>
    <mergeCell ref="A25:B26"/>
    <mergeCell ref="C25:G26"/>
    <mergeCell ref="H25:I25"/>
    <mergeCell ref="L25:M26"/>
    <mergeCell ref="H26:I26"/>
    <mergeCell ref="C44:E44"/>
    <mergeCell ref="F44:J44"/>
    <mergeCell ref="K44:M44"/>
    <mergeCell ref="A43:B43"/>
    <mergeCell ref="C43:E43"/>
    <mergeCell ref="F43:J43"/>
    <mergeCell ref="K43:M43"/>
    <mergeCell ref="C42:E42"/>
    <mergeCell ref="C41:E41"/>
    <mergeCell ref="K41:M41"/>
    <mergeCell ref="F42:J42"/>
    <mergeCell ref="K42:M42"/>
    <mergeCell ref="A27:E27"/>
    <mergeCell ref="F27:G27"/>
    <mergeCell ref="A12:E12"/>
    <mergeCell ref="C13:G14"/>
    <mergeCell ref="H13:I13"/>
    <mergeCell ref="H14:I14"/>
    <mergeCell ref="H35:I35"/>
    <mergeCell ref="L35:M36"/>
    <mergeCell ref="H36:I36"/>
    <mergeCell ref="F15:G15"/>
    <mergeCell ref="H15:I15"/>
    <mergeCell ref="J15:K15"/>
    <mergeCell ref="L15:M17"/>
    <mergeCell ref="A16:E16"/>
    <mergeCell ref="F16:G16"/>
    <mergeCell ref="H16:I16"/>
    <mergeCell ref="A13:B14"/>
    <mergeCell ref="F12:G12"/>
    <mergeCell ref="H12:I12"/>
    <mergeCell ref="J12:K12"/>
    <mergeCell ref="A8:B9"/>
    <mergeCell ref="H32:I32"/>
    <mergeCell ref="J32:K32"/>
    <mergeCell ref="L32:M34"/>
    <mergeCell ref="A33:E33"/>
    <mergeCell ref="F33:G33"/>
    <mergeCell ref="H33:I33"/>
    <mergeCell ref="J33:K33"/>
    <mergeCell ref="A34:E34"/>
    <mergeCell ref="F34:G34"/>
    <mergeCell ref="H10:I10"/>
    <mergeCell ref="J10:K10"/>
    <mergeCell ref="C8:G9"/>
    <mergeCell ref="H8:I8"/>
    <mergeCell ref="H9:I9"/>
    <mergeCell ref="F11:G11"/>
    <mergeCell ref="H11:I11"/>
    <mergeCell ref="L8:M9"/>
    <mergeCell ref="L10:M12"/>
    <mergeCell ref="A10:E10"/>
    <mergeCell ref="J11:K11"/>
    <mergeCell ref="J23:K23"/>
    <mergeCell ref="F10:G10"/>
    <mergeCell ref="A11:E11"/>
    <mergeCell ref="D40:G40"/>
    <mergeCell ref="H40:I40"/>
    <mergeCell ref="J40:K40"/>
    <mergeCell ref="L40:M40"/>
    <mergeCell ref="F39:G39"/>
    <mergeCell ref="H39:I39"/>
    <mergeCell ref="J39:K39"/>
    <mergeCell ref="L23:M23"/>
    <mergeCell ref="H23:I23"/>
    <mergeCell ref="A37:E37"/>
    <mergeCell ref="F37:G37"/>
    <mergeCell ref="H37:I37"/>
    <mergeCell ref="J37:K37"/>
    <mergeCell ref="L37:M39"/>
    <mergeCell ref="A38:E38"/>
    <mergeCell ref="F38:G38"/>
    <mergeCell ref="H38:I38"/>
    <mergeCell ref="J38:K38"/>
    <mergeCell ref="A39:E39"/>
    <mergeCell ref="H34:I34"/>
    <mergeCell ref="J34:K34"/>
    <mergeCell ref="A35:B36"/>
    <mergeCell ref="C35:G36"/>
  </mergeCells>
  <pageMargins left="0.70866141732283472" right="0.70866141732283472" top="0.74803149606299213" bottom="0.74803149606299213" header="0.31496062992125984" footer="0.31496062992125984"/>
  <pageSetup scale="5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53</vt:i4>
      </vt:variant>
    </vt:vector>
  </HeadingPairs>
  <TitlesOfParts>
    <vt:vector size="63" baseType="lpstr">
      <vt:lpstr>1. CONCERTACIÓN</vt:lpstr>
      <vt:lpstr>Hoja2</vt:lpstr>
      <vt:lpstr>lista de selecciones</vt:lpstr>
      <vt:lpstr>2. EVALUACIÓN SEMESTRAL (1)</vt:lpstr>
      <vt:lpstr>3. EVALUACIÓN SEMESTRAL (2)</vt:lpstr>
      <vt:lpstr>3. COMPORTAMENTALES</vt:lpstr>
      <vt:lpstr>INFORMACIÓN GENERAL</vt:lpstr>
      <vt:lpstr>4. CONSOLIDADO ANUAL</vt:lpstr>
      <vt:lpstr>4. CONSOLIDADO EVALUACION PARCI</vt:lpstr>
      <vt:lpstr>EVALUACIÓN EXTRAORDINARIA</vt:lpstr>
      <vt:lpstr>aceptable_anual_u_ordinario</vt:lpstr>
      <vt:lpstr>aceptable_ppye</vt:lpstr>
      <vt:lpstr>Adaptación_al_cambio</vt:lpstr>
      <vt:lpstr>alto_anual_u_ordinario</vt:lpstr>
      <vt:lpstr>alto_ppye</vt:lpstr>
      <vt:lpstr>ANUAL_U_ORDINARIA</vt:lpstr>
      <vt:lpstr>anual_u_ordinario</vt:lpstr>
      <vt:lpstr>Aprendizaje_continuo</vt:lpstr>
      <vt:lpstr>'1. CONCERTACIÓN'!Área_de_impresión</vt:lpstr>
      <vt:lpstr>'2. EVALUACIÓN SEMESTRAL (1)'!Área_de_impresión</vt:lpstr>
      <vt:lpstr>'3. COMPORTAMENTALES'!Área_de_impresión</vt:lpstr>
      <vt:lpstr>'3. EVALUACIÓN SEMESTRAL (2)'!Área_de_impresión</vt:lpstr>
      <vt:lpstr>'4. CONSOLIDADO ANUAL'!Área_de_impresión</vt:lpstr>
      <vt:lpstr>'4. CONSOLIDADO EVALUACION PARCI'!Área_de_impresión</vt:lpstr>
      <vt:lpstr>Asesor</vt:lpstr>
      <vt:lpstr>Asistencial</vt:lpstr>
      <vt:lpstr>bajo_anual_u_ordinario</vt:lpstr>
      <vt:lpstr>bajo_ppye</vt:lpstr>
      <vt:lpstr>Colaboración</vt:lpstr>
      <vt:lpstr>COMPETENCIAS</vt:lpstr>
      <vt:lpstr>Compromiso_con_la_organizacion</vt:lpstr>
      <vt:lpstr>Conocimiento_del_entorno</vt:lpstr>
      <vt:lpstr>Construcción_de_relaciones</vt:lpstr>
      <vt:lpstr>Creatividad_e_innovación_profesional</vt:lpstr>
      <vt:lpstr>Creatividad_e_innovación_tecnico</vt:lpstr>
      <vt:lpstr>Disciplina</vt:lpstr>
      <vt:lpstr>EVALUACIONES_DEFINITIVAS</vt:lpstr>
      <vt:lpstr>EVALUACIONES_PARCIALES_EVENTUALES</vt:lpstr>
      <vt:lpstr>Experticia_profesional_Asesor</vt:lpstr>
      <vt:lpstr>Experticia_profesional_profesional</vt:lpstr>
      <vt:lpstr>Experticia_técnica</vt:lpstr>
      <vt:lpstr>Iniciativa</vt:lpstr>
      <vt:lpstr>Liderazgo_de_Grupos_de_Trabajo_CON_PERSONAL_A_CARGO</vt:lpstr>
      <vt:lpstr>Manejo_de_la_información</vt:lpstr>
      <vt:lpstr>muy_alto_anual_u_ordinario</vt:lpstr>
      <vt:lpstr>muy_alto_ppye</vt:lpstr>
      <vt:lpstr>Niveles</vt:lpstr>
      <vt:lpstr>Orientacion_a_resultados</vt:lpstr>
      <vt:lpstr>Orientacion_al_usuario_y_al_ciudadano</vt:lpstr>
      <vt:lpstr>Periodo</vt:lpstr>
      <vt:lpstr>periodo_de_prueba_y_extraordinaria</vt:lpstr>
      <vt:lpstr>Profesional</vt:lpstr>
      <vt:lpstr>Profesional_con_Personal_a_Cargo</vt:lpstr>
      <vt:lpstr>Relaciones_interpersonales</vt:lpstr>
      <vt:lpstr>Seguimiento</vt:lpstr>
      <vt:lpstr>'3. EVALUACIÓN SEMESTRAL (2)'!SELECCION</vt:lpstr>
      <vt:lpstr>SELECCION</vt:lpstr>
      <vt:lpstr>SELECCIÓN</vt:lpstr>
      <vt:lpstr>Técnico</vt:lpstr>
      <vt:lpstr>Toma_de_decisiones_CON_PERSONAL_A_CARGO</vt:lpstr>
      <vt:lpstr>Trabajo_en_equipo</vt:lpstr>
      <vt:lpstr>Trabajo_en_equipo_y_colaboración</vt:lpstr>
      <vt:lpstr>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Andrea Donado Trujillo</dc:creator>
  <cp:lastModifiedBy>Ana Elizabeth Cucachon Vega</cp:lastModifiedBy>
  <cp:lastPrinted>2024-01-24T12:46:31Z</cp:lastPrinted>
  <dcterms:created xsi:type="dcterms:W3CDTF">2013-07-09T15:26:42Z</dcterms:created>
  <dcterms:modified xsi:type="dcterms:W3CDTF">2024-01-24T13:01:25Z</dcterms:modified>
</cp:coreProperties>
</file>